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9185" windowHeight="11640" tabRatio="923" activeTab="8"/>
  </bookViews>
  <sheets>
    <sheet name="נספח 1 - סך התשלומים ששולמו" sheetId="1" r:id="rId1"/>
    <sheet name="נספח 1- פיצויים בני 50-60" sheetId="2" state="hidden" r:id="rId2"/>
    <sheet name="נספח 1 - פיצויים בני 50 ומטה" sheetId="3" state="hidden" r:id="rId3"/>
    <sheet name="נספח 1 -פיצויים בני 60 ומעלה" sheetId="4" state="hidden" r:id="rId4"/>
    <sheet name="נספח 2 - עמלות והוצאות" sheetId="5" r:id="rId5"/>
    <sheet name="נספח 2- פיצויים בני 50-60" sheetId="6" state="hidden" r:id="rId6"/>
    <sheet name="נספח 2 - פיצויים בני 50 ומטה" sheetId="7" state="hidden" r:id="rId7"/>
    <sheet name="נספח 2 - פיצויים בני 60 ומעלה" sheetId="8" state="hidden" r:id="rId8"/>
    <sheet name="נספח 3 - עמלות ניהול חיצוני" sheetId="9" r:id="rId9"/>
    <sheet name="נספח 3 - פיצויים בני 50-60" sheetId="10" state="hidden" r:id="rId10"/>
    <sheet name="נספח 3 - פיצויים בני 50 ומטה" sheetId="11" state="hidden" r:id="rId11"/>
    <sheet name="נספח 3 - פיצויים בני 60 ומעלה" sheetId="12" state="hidden" r:id="rId12"/>
  </sheets>
  <definedNames/>
  <calcPr fullCalcOnLoad="1"/>
</workbook>
</file>

<file path=xl/sharedStrings.xml><?xml version="1.0" encoding="utf-8"?>
<sst xmlns="http://schemas.openxmlformats.org/spreadsheetml/2006/main" count="650" uniqueCount="193">
  <si>
    <t>תאור</t>
  </si>
  <si>
    <t>אלפי ש''ח</t>
  </si>
  <si>
    <t>שיעור אחזקה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</si>
  <si>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</si>
  <si>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</si>
  <si>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</si>
  <si>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</si>
  <si>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</si>
  <si>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</si>
  <si>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</si>
  <si>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גוף/יחיד א</t>
  </si>
  <si>
    <t>גוף/יחיד ב</t>
  </si>
  <si>
    <t>אחרים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</si>
  <si>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</si>
  <si>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</si>
  <si>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</si>
  <si>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</si>
  <si>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</si>
  <si>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פרוט קרנות נאמנות ישראלי</t>
  </si>
  <si>
    <t>סה"כ קרן נאמנות ישראלים</t>
  </si>
  <si>
    <t>קרן חוץ</t>
  </si>
  <si>
    <t>סה"כ קרנות נאמנות חוץ</t>
  </si>
  <si>
    <t>סך תשלומים בגין השקעה בקרנות נאמנות</t>
  </si>
  <si>
    <t>תשלום בגין השקעה בתעודות סל</t>
  </si>
  <si>
    <t>תעודות סל ישראלים</t>
  </si>
  <si>
    <t>הראל סל</t>
  </si>
  <si>
    <t>סה"כ תעודות סל ישראלים</t>
  </si>
  <si>
    <t>תעודות סל זרה</t>
  </si>
  <si>
    <t>FINANCIAL SELECT SECTOR S</t>
  </si>
  <si>
    <t>VANGUARD S&amp;P 500 ETF</t>
  </si>
  <si>
    <t>סה"כ תעודות סל זרות</t>
  </si>
  <si>
    <t>סך תשלומים בגין השקעה בתעודות סל</t>
  </si>
  <si>
    <t>סך הכול עמלות ניהול חיצוני</t>
  </si>
  <si>
    <t>סך הכל נכסים לסוף תקופה</t>
  </si>
  <si>
    <t>ברוקרז-עמלות קניה ומכירה בגין עסקאות בני"ע סחירים</t>
  </si>
  <si>
    <t>צדדים קשורים</t>
  </si>
  <si>
    <t>פרוט צדדים קשורים - ברוקרים</t>
  </si>
  <si>
    <t>סה"כ לצדדים קשורים</t>
  </si>
  <si>
    <t>צדדים שאינם קשורים</t>
  </si>
  <si>
    <t>אי.בי.אי</t>
  </si>
  <si>
    <t>פסגות אופק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</si>
  <si>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</si>
  <si>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</si>
  <si>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</si>
  <si>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</si>
  <si>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</si>
  <si>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פועלים סהר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</si>
  <si>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</si>
  <si>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</si>
  <si>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</si>
  <si>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</si>
  <si>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</si>
  <si>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</si>
  <si>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</si>
  <si>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</si>
  <si>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</si>
  <si>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</si>
  <si>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 xml:space="preserve">                     </t>
  </si>
  <si>
    <t xml:space="preserve">       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</si>
  <si>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</si>
  <si>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</si>
  <si>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</si>
  <si>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</si>
  <si>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</si>
  <si>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</si>
  <si>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</si>
  <si>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בני"ע לא סחירים שאינם לצורך מימון פרויקטים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</si>
  <si>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</si>
  <si>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</si>
  <si>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</si>
  <si>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</si>
  <si>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</si>
  <si>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</si>
  <si>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</si>
  <si>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</si>
  <si>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</si>
  <si>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</si>
  <si>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</si>
  <si>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</si>
  <si>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</si>
  <si>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</si>
  <si>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</si>
  <si>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</si>
  <si>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פרוט קרנות נאמנות חו"ל</t>
  </si>
  <si>
    <t>פרוט תעודות סל חו"ל</t>
  </si>
  <si>
    <t>ISHARES RUSSELL 2000 ETF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</si>
  <si>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</si>
  <si>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</si>
  <si>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סך הכל נכסים לסוף שנה קודמת</t>
  </si>
  <si>
    <t>שווי בשקלים</t>
  </si>
  <si>
    <t>ISHARES MSCI JAPAN ETF</t>
  </si>
  <si>
    <t>ISHARES U.S. HOME CONSTRU</t>
  </si>
  <si>
    <t>CIBC/WORLD</t>
  </si>
  <si>
    <t>Excelence Nessuah</t>
  </si>
  <si>
    <t>אקסלנס נשואה</t>
  </si>
  <si>
    <t>בנק לאומי</t>
  </si>
  <si>
    <t>VANGUARD FTSE EMERGING MA</t>
  </si>
  <si>
    <t>פרוט תעודות סל ישראלי</t>
  </si>
  <si>
    <t xml:space="preserve"> עיריית תל אביב מצרפי - נספח 3</t>
  </si>
  <si>
    <t>עיריית תל אביב מצרפי - נספח 2</t>
  </si>
  <si>
    <t xml:space="preserve"> עיריית תל אביב - נספח 1</t>
  </si>
  <si>
    <t>OSCAR GRUSS &amp; SON INC</t>
  </si>
  <si>
    <t>MERRILL LYNCH</t>
  </si>
  <si>
    <t>PSAGOT Global</t>
  </si>
  <si>
    <t>ISHARES CORE DAX UCITS ET</t>
  </si>
  <si>
    <t>LYX ETF CAC 40 DR D-EUR</t>
  </si>
  <si>
    <t>INDUSTRIAL SELECT SECT SP</t>
  </si>
  <si>
    <t>TECHNOLOGY SELECT SECT SP</t>
  </si>
  <si>
    <t>SPDR S&amp;P 500 ETF TRUST</t>
  </si>
  <si>
    <t>ISHARES EURO STOXX50 UCIT</t>
  </si>
  <si>
    <t>ISHARES MSCI MEXICO CAPPE</t>
  </si>
  <si>
    <t>קוד לאוצר</t>
  </si>
  <si>
    <t>YT100</t>
  </si>
  <si>
    <t>YT101</t>
  </si>
  <si>
    <t>YT102</t>
  </si>
  <si>
    <t>YT103</t>
  </si>
  <si>
    <t>YT104</t>
  </si>
  <si>
    <t>YT105</t>
  </si>
  <si>
    <t>YT106</t>
  </si>
  <si>
    <t>YT107</t>
  </si>
  <si>
    <t>YT108</t>
  </si>
  <si>
    <t>YT109</t>
  </si>
  <si>
    <t>YT110</t>
  </si>
  <si>
    <t>YT111</t>
  </si>
  <si>
    <t>YT112</t>
  </si>
  <si>
    <t>YT113</t>
  </si>
  <si>
    <t>YT114</t>
  </si>
  <si>
    <t>YT115</t>
  </si>
  <si>
    <t>YT116</t>
  </si>
  <si>
    <t>YT117</t>
  </si>
  <si>
    <t>YT118</t>
  </si>
  <si>
    <t>YT119</t>
  </si>
  <si>
    <t>YT120</t>
  </si>
  <si>
    <t>VANECK VECTORS PHARMACEUT</t>
  </si>
  <si>
    <t>IBI Brokerage</t>
  </si>
  <si>
    <t>בנק הפועלים</t>
  </si>
  <si>
    <t>AMI אייפקס</t>
  </si>
  <si>
    <t>קרן נוקד אקוויטי</t>
  </si>
  <si>
    <t>פאי</t>
  </si>
  <si>
    <t>IBI CCF</t>
  </si>
  <si>
    <t>SOMV</t>
  </si>
  <si>
    <t>PIMCO SHRT HIYI CORP-USD</t>
  </si>
  <si>
    <t>קרן רוטשילד</t>
  </si>
  <si>
    <t>ISHARES NASDAQ BIOTECHNOL</t>
  </si>
  <si>
    <t>JP Morgan</t>
  </si>
  <si>
    <t>Camalia capital market</t>
  </si>
  <si>
    <t>הבנק הבינלאומי</t>
  </si>
  <si>
    <t>אלקטרה</t>
  </si>
  <si>
    <t>פורמה</t>
  </si>
  <si>
    <t xml:space="preserve">טוליפ </t>
  </si>
  <si>
    <t>אלפא הזדמנויות</t>
  </si>
  <si>
    <t>ברוש</t>
  </si>
  <si>
    <t>ALTO II</t>
  </si>
  <si>
    <t>ISF 2</t>
  </si>
  <si>
    <t>ALTO III</t>
  </si>
  <si>
    <t>גייטווד</t>
  </si>
  <si>
    <t>קומריט</t>
  </si>
  <si>
    <t>SPDR S&amp;P REGIONAL BANKING</t>
  </si>
  <si>
    <t>KRANESHARES CSI CHINA INT</t>
  </si>
  <si>
    <t>WISDOMTREE JAPAN HEDGED E</t>
  </si>
  <si>
    <t>ISHARES MSCI SPAIN CAPPED</t>
  </si>
  <si>
    <t>Citibank</t>
  </si>
  <si>
    <t>יתרת נכסים ממוצעת לסוף תקופה</t>
  </si>
  <si>
    <t>איבי אי טכנולוגי</t>
  </si>
  <si>
    <t>סם תעודות סל ומוצרי מדדים</t>
  </si>
  <si>
    <t>AMUNDI MSCI EMERG MARK</t>
  </si>
  <si>
    <t>INVESCO S&amp;P 500 EQUAL WEI</t>
  </si>
  <si>
    <t>INVESCO QQQ TRUST SERIES</t>
  </si>
  <si>
    <t>ISHARES MSCI BRAZIL CAPPE</t>
  </si>
  <si>
    <t>ISHARES MSCI ITALY CAPPED</t>
  </si>
  <si>
    <t>SOURCE MORNINGSTAR US ENE</t>
  </si>
  <si>
    <t>CONSUMER STAPLES SPDR</t>
  </si>
  <si>
    <t>ויולה גנריישן ניהול</t>
  </si>
  <si>
    <t>ויולה גנריישן קפיטל</t>
  </si>
  <si>
    <t>לשנה המסתיימת ביום: 31/12/2018</t>
  </si>
  <si>
    <t xml:space="preserve"> קופה 1745 מרכז עירית ת"א פיצויים+חיצוני    מספר אישור: 891 סך התשלומים ששולמו בגין כל סוג של הוצאה ישירה לשנה המסתיימת ביום: 31/12/2018 נספח 1 </t>
  </si>
  <si>
    <t xml:space="preserve">קופה 23111 ח.לנ.ק"ת של עריית ת"א פיצויים מסלול לבני 50 ומטה   מספר אישור: 891 סך התשלומים ששולמו בגין כל סוג של הוצאה ישירה לשנה המסתיימת ביום: 31/12/2018 נספח 1 </t>
  </si>
  <si>
    <t xml:space="preserve">קופה 23129 חברה לנ.ק"ת של ע.ת"א פיצויים מ.לבני 60 ומעלה אמבן   מספר אישור: 891 סך התשלומים ששולמו בגין כל סוג של הוצאה ישירה לשנה המסתיימת ביום: 31/12/2018 נספח 1 </t>
  </si>
  <si>
    <t xml:space="preserve"> קופה 1745 מרכז עירית ת"א פיצויים+חיצוני    מספר אישור: 891 סך התשלומים ששולמו בגין כל סוג של הוצאה ישירה לשנה המסתיימת ביום: 31/12/2018 נספח 2 </t>
  </si>
  <si>
    <t xml:space="preserve"> קופה 23111 ח.לנ.ק"ת של עריית ת"א פיצויים מסלול לבני 50 ומטה   מספר אישור: 891 סך התשלומים ששולמו בגין כל סוג של הוצאה ישירה לשנה המסתיימת ביום: 31/12/2018 נספח 2 </t>
  </si>
  <si>
    <t xml:space="preserve"> קופה 23129 חברה לנ.ק"ת של ע.ת"א פיצויים מ.לבני 60 ומעלה אמבן   מספר אישור: 891 סך התשלומים ששולמו בגין כל סוג של הוצאה ישירה לשנה המסתיימת ביום: 31/12/2018 נספח 2 </t>
  </si>
  <si>
    <t xml:space="preserve"> קופה 1745 מרכז עירית ת"א פיצויים+חיצוני    מספר אישור: 891 סך התשלומים ששולמו בגין כל סוג של הוצאה ישירה לשנה המסתיימת ביום: 31/12/2018 נספח 3 </t>
  </si>
  <si>
    <t xml:space="preserve"> קופה 23111 ח.לנ.ק"ת של עריית ת"א פיצויים מסלול לבני 50 ומטה   מספר אישור: 891 סך התשלומים ששולמו בגין כל סוג של הוצאה ישירה לשנה המסתיימת ביום: 31/12/2018נספח 2</t>
  </si>
  <si>
    <t xml:space="preserve"> קופה 23129 חברה לנ.ק"ת של ע.ת"א פיצויים מ.לבני 60 ומעלה אמבן   מספר אישור: 891 סך התשלומים ששולמו בגין כל סוג של הוצאה ישירה לשנה המסתיימת ביום: 31/12/2018 נספח 3 </t>
  </si>
  <si>
    <t>HEALTH CARE SELECT SECTOR</t>
  </si>
  <si>
    <t>ENERGY SELECT SECTOR SPDR</t>
  </si>
  <si>
    <t>UTILITIES SELECT SECTOR S</t>
  </si>
  <si>
    <t>SPDR S&amp;P CHINA ETF</t>
  </si>
  <si>
    <t>ISHARES CORE FTSE 100</t>
  </si>
  <si>
    <t>SPDR DJIA TRUST</t>
  </si>
  <si>
    <t>ISHARES CHINA LARGE-CAP E</t>
  </si>
  <si>
    <t>ISHARES MSCI ALL COUNTRY</t>
  </si>
  <si>
    <t>בנק מזרחי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</si>
</sst>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000%"/>
  </numFmts>
  <fonts count="3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41" fontId="0" fillId="0" borderId="0" applyFont="0" applyFill="0" applyBorder="0" applyAlignment="0" applyProtection="0"/>
    <xf numFmtId="0" fontId="31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readingOrder="2"/>
    </xf>
    <xf numFmtId="0" fontId="29" fillId="0" borderId="0" xfId="0" applyFont="1" applyAlignment="1">
      <alignment readingOrder="2"/>
    </xf>
    <xf numFmtId="0" fontId="29" fillId="0" borderId="0" xfId="0" applyFont="1" applyAlignment="1">
      <alignment horizontal="right" readingOrder="2"/>
    </xf>
    <xf numFmtId="164" fontId="0" fillId="0" borderId="0" xfId="33" applyFont="1" applyAlignment="1">
      <alignment/>
    </xf>
    <xf numFmtId="164" fontId="29" fillId="0" borderId="0" xfId="33" applyFont="1" applyAlignment="1">
      <alignment/>
    </xf>
    <xf numFmtId="10" fontId="0" fillId="0" borderId="0" xfId="39" applyNumberFormat="1" applyFont="1" applyAlignment="1">
      <alignment/>
    </xf>
    <xf numFmtId="10" fontId="29" fillId="0" borderId="0" xfId="39" applyNumberFormat="1" applyFont="1" applyAlignment="1">
      <alignment/>
    </xf>
    <xf numFmtId="165" fontId="0" fillId="0" borderId="0" xfId="39" applyNumberFormat="1" applyFont="1" applyAlignment="1">
      <alignment/>
    </xf>
    <xf numFmtId="165" fontId="29" fillId="0" borderId="0" xfId="39" applyNumberFormat="1" applyFont="1" applyAlignment="1">
      <alignment/>
    </xf>
    <xf numFmtId="164" fontId="0" fillId="0" borderId="0" xfId="33" applyFont="1" applyAlignment="1">
      <alignment horizontal="right"/>
    </xf>
    <xf numFmtId="165" fontId="29" fillId="0" borderId="0" xfId="39" applyNumberFormat="1" applyFont="1" applyAlignment="1">
      <alignment readingOrder="2"/>
    </xf>
    <xf numFmtId="164" fontId="29" fillId="0" borderId="0" xfId="33" applyFont="1" applyAlignment="1">
      <alignment readingOrder="2"/>
    </xf>
    <xf numFmtId="0" fontId="29" fillId="33" borderId="0" xfId="0" applyFont="1" applyFill="1" applyAlignment="1">
      <alignment horizontal="right" readingOrder="2"/>
    </xf>
    <xf numFmtId="0" fontId="0" fillId="33" borderId="0" xfId="0" applyFill="1" applyAlignment="1">
      <alignment readingOrder="2"/>
    </xf>
    <xf numFmtId="165" fontId="29" fillId="33" borderId="0" xfId="39" applyNumberFormat="1" applyFont="1" applyFill="1" applyAlignment="1">
      <alignment readingOrder="2"/>
    </xf>
    <xf numFmtId="0" fontId="29" fillId="33" borderId="0" xfId="0" applyFont="1" applyFill="1" applyAlignment="1">
      <alignment horizontal="right"/>
    </xf>
    <xf numFmtId="164" fontId="29" fillId="33" borderId="0" xfId="33" applyFont="1" applyFill="1" applyAlignment="1">
      <alignment/>
    </xf>
    <xf numFmtId="10" fontId="29" fillId="33" borderId="0" xfId="39" applyNumberFormat="1" applyFont="1" applyFill="1" applyAlignment="1">
      <alignment/>
    </xf>
    <xf numFmtId="164" fontId="29" fillId="33" borderId="0" xfId="33" applyFont="1" applyFill="1" applyAlignment="1">
      <alignment readingOrder="2"/>
    </xf>
    <xf numFmtId="165" fontId="29" fillId="33" borderId="0" xfId="39" applyNumberFormat="1" applyFont="1" applyFill="1" applyAlignment="1">
      <alignment/>
    </xf>
    <xf numFmtId="164" fontId="0" fillId="33" borderId="0" xfId="33" applyFont="1" applyFill="1" applyAlignment="1">
      <alignment readingOrder="2"/>
    </xf>
    <xf numFmtId="164" fontId="0" fillId="0" borderId="0" xfId="0" applyNumberFormat="1" applyAlignment="1">
      <alignment readingOrder="2"/>
    </xf>
    <xf numFmtId="164" fontId="0" fillId="33" borderId="0" xfId="0" applyNumberFormat="1" applyFill="1" applyAlignment="1">
      <alignment readingOrder="2"/>
    </xf>
    <xf numFmtId="2" fontId="0" fillId="0" borderId="0" xfId="39" applyNumberFormat="1" applyFont="1" applyAlignment="1">
      <alignment/>
    </xf>
    <xf numFmtId="0" fontId="0" fillId="0" borderId="0" xfId="0" applyAlignment="1">
      <alignment horizontal="right" readingOrder="2"/>
    </xf>
    <xf numFmtId="164" fontId="0" fillId="0" borderId="0" xfId="33" applyFont="1" applyAlignment="1">
      <alignment readingOrder="2"/>
    </xf>
    <xf numFmtId="164" fontId="0" fillId="0" borderId="0" xfId="33" applyFont="1" applyAlignment="1">
      <alignment/>
    </xf>
    <xf numFmtId="0" fontId="0" fillId="0" borderId="0" xfId="36" applyAlignment="1">
      <alignment horizontal="right"/>
      <protection/>
    </xf>
    <xf numFmtId="165" fontId="0" fillId="0" borderId="0" xfId="39" applyNumberFormat="1" applyFont="1" applyAlignment="1">
      <alignment readingOrder="2"/>
    </xf>
    <xf numFmtId="165" fontId="0" fillId="33" borderId="0" xfId="39" applyNumberFormat="1" applyFont="1" applyFill="1" applyAlignment="1">
      <alignment readingOrder="2"/>
    </xf>
    <xf numFmtId="164" fontId="29" fillId="0" borderId="0" xfId="0" applyNumberFormat="1" applyFont="1" applyAlignment="1">
      <alignment readingOrder="2"/>
    </xf>
    <xf numFmtId="164" fontId="29" fillId="34" borderId="0" xfId="33" applyFont="1" applyFill="1" applyAlignment="1">
      <alignment readingOrder="2"/>
    </xf>
    <xf numFmtId="43" fontId="0" fillId="0" borderId="0" xfId="0" applyNumberForma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2" xfId="37"/>
    <cellStyle name="Normal 3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41"/>
  <sheetViews>
    <sheetView rightToLeft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123.140625" style="0" bestFit="1" customWidth="1"/>
    <col min="2" max="2" width="16.140625" style="0" bestFit="1" customWidth="1"/>
    <col min="3" max="3" width="19.57421875" style="0" bestFit="1" customWidth="1"/>
    <col min="4" max="4" width="15.57421875" style="0" hidden="1" customWidth="1"/>
  </cols>
  <sheetData>
    <row r="1" spans="1:4" ht="15">
      <c r="A1" s="37" t="s">
        <v>100</v>
      </c>
      <c r="B1" s="37"/>
      <c r="C1" s="37"/>
      <c r="D1" s="37"/>
    </row>
    <row r="2" spans="1:4" ht="15">
      <c r="A2" s="37" t="s">
        <v>174</v>
      </c>
      <c r="B2" s="37"/>
      <c r="C2" s="37"/>
      <c r="D2" s="37"/>
    </row>
    <row r="3" spans="1:4" ht="14.25">
      <c r="A3" s="4" t="s">
        <v>0</v>
      </c>
      <c r="B3" s="4" t="s">
        <v>1</v>
      </c>
      <c r="C3" s="4" t="s">
        <v>2</v>
      </c>
      <c r="D3" s="4" t="s">
        <v>89</v>
      </c>
    </row>
    <row r="4" spans="1:4" ht="15">
      <c r="A4" s="16" t="s">
        <v>59</v>
      </c>
      <c r="B4" s="24"/>
      <c r="C4" s="17"/>
      <c r="D4" s="17"/>
    </row>
    <row r="5" spans="1:4" ht="15">
      <c r="A5" s="6" t="s">
        <v>60</v>
      </c>
      <c r="B5" s="15">
        <f>'נספח 2- פיצויים בני 50-60'!B8</f>
        <v>0</v>
      </c>
      <c r="C5" s="14">
        <f>B5/$B$32</f>
        <v>0</v>
      </c>
      <c r="D5" s="25">
        <f>B5*1000</f>
        <v>0</v>
      </c>
    </row>
    <row r="6" spans="1:4" ht="15">
      <c r="A6" s="6" t="s">
        <v>61</v>
      </c>
      <c r="B6" s="15">
        <f>'נספח 2- פיצויים בני 50-60'!B27</f>
        <v>55.36999999999999</v>
      </c>
      <c r="C6" s="14">
        <f>B6/$B$32</f>
        <v>0.00040673793677131314</v>
      </c>
      <c r="D6" s="25">
        <f aca="true" t="shared" si="0" ref="D6:D32">B6*1000</f>
        <v>55369.99999999999</v>
      </c>
    </row>
    <row r="7" spans="1:4" ht="15">
      <c r="A7" s="16" t="s">
        <v>62</v>
      </c>
      <c r="B7" s="24"/>
      <c r="C7" s="18"/>
      <c r="D7" s="26"/>
    </row>
    <row r="8" spans="1:4" ht="15">
      <c r="A8" s="6" t="s">
        <v>63</v>
      </c>
      <c r="B8" s="15">
        <f>'נספח 2- פיצויים בני 50-60'!B34</f>
        <v>0</v>
      </c>
      <c r="C8" s="14">
        <f>B8/$B$32</f>
        <v>0</v>
      </c>
      <c r="D8" s="25">
        <f t="shared" si="0"/>
        <v>0</v>
      </c>
    </row>
    <row r="9" spans="1:4" ht="15">
      <c r="A9" s="6" t="s">
        <v>64</v>
      </c>
      <c r="B9" s="15">
        <f>'נספח 2- פיצויים בני 50-60'!B37</f>
        <v>11.95</v>
      </c>
      <c r="C9" s="14">
        <f>B9/$B$32</f>
        <v>8.778252382909866E-05</v>
      </c>
      <c r="D9" s="25">
        <f t="shared" si="0"/>
        <v>11950</v>
      </c>
    </row>
    <row r="10" spans="1:4" ht="15">
      <c r="A10" s="16" t="s">
        <v>65</v>
      </c>
      <c r="B10" s="24"/>
      <c r="C10" s="18"/>
      <c r="D10" s="26"/>
    </row>
    <row r="11" spans="1:4" ht="15">
      <c r="A11" s="6" t="s">
        <v>66</v>
      </c>
      <c r="B11" s="15">
        <f>'נספח 1- פיצויים בני 50-60'!C11</f>
        <v>0.64</v>
      </c>
      <c r="C11" s="14">
        <f>B11/$B$32</f>
        <v>4.701323451934991E-06</v>
      </c>
      <c r="D11" s="25">
        <f t="shared" si="0"/>
        <v>640</v>
      </c>
    </row>
    <row r="12" spans="1:4" ht="15">
      <c r="A12" s="6" t="s">
        <v>67</v>
      </c>
      <c r="B12" s="15">
        <v>0</v>
      </c>
      <c r="C12" s="14">
        <f>B12/$B$32</f>
        <v>0</v>
      </c>
      <c r="D12" s="25">
        <f t="shared" si="0"/>
        <v>0</v>
      </c>
    </row>
    <row r="13" spans="1:4" ht="15">
      <c r="A13" s="6" t="s">
        <v>68</v>
      </c>
      <c r="B13" s="15">
        <f>'נספח 2- פיצויים בני 50-60'!B46</f>
        <v>0</v>
      </c>
      <c r="C13" s="14">
        <f>B13/$B$32</f>
        <v>0</v>
      </c>
      <c r="D13" s="25">
        <f t="shared" si="0"/>
        <v>0</v>
      </c>
    </row>
    <row r="14" spans="1:4" ht="15">
      <c r="A14" s="16" t="s">
        <v>69</v>
      </c>
      <c r="B14" s="24"/>
      <c r="C14" s="18"/>
      <c r="D14" s="26"/>
    </row>
    <row r="15" spans="1:4" ht="15">
      <c r="A15" s="6" t="s">
        <v>70</v>
      </c>
      <c r="B15" s="15">
        <f>'נספח 1- פיצויים בני 50-60'!C15</f>
        <v>78.576265392</v>
      </c>
      <c r="C15" s="14">
        <f>B15/$B$32</f>
        <v>0.000577206936332621</v>
      </c>
      <c r="D15" s="25">
        <f t="shared" si="0"/>
        <v>78576.265392</v>
      </c>
    </row>
    <row r="16" spans="1:4" ht="15">
      <c r="A16" s="6" t="s">
        <v>71</v>
      </c>
      <c r="B16" s="15">
        <f>'נספח 1- פיצויים בני 50-60'!C16</f>
        <v>76.847905056</v>
      </c>
      <c r="C16" s="14">
        <f>B16/$B$32</f>
        <v>0.00056451071604976</v>
      </c>
      <c r="D16" s="25">
        <f t="shared" si="0"/>
        <v>76847.905056</v>
      </c>
    </row>
    <row r="17" spans="1:4" ht="15">
      <c r="A17" s="6" t="s">
        <v>72</v>
      </c>
      <c r="B17" s="15">
        <f>'נספח 1- פיצויים בני 50-60'!C17</f>
        <v>0</v>
      </c>
      <c r="C17" s="14">
        <f aca="true" t="shared" si="1" ref="C17:C25">B17/$B$32</f>
        <v>0</v>
      </c>
      <c r="D17" s="25">
        <f t="shared" si="0"/>
        <v>0</v>
      </c>
    </row>
    <row r="18" spans="1:4" ht="15">
      <c r="A18" s="6" t="s">
        <v>73</v>
      </c>
      <c r="B18" s="15">
        <f>'נספח 1- פיצויים בני 50-60'!C18</f>
        <v>0</v>
      </c>
      <c r="C18" s="14">
        <f t="shared" si="1"/>
        <v>0</v>
      </c>
      <c r="D18" s="25">
        <f t="shared" si="0"/>
        <v>0</v>
      </c>
    </row>
    <row r="19" spans="1:4" ht="15">
      <c r="A19" s="6" t="s">
        <v>74</v>
      </c>
      <c r="B19" s="15">
        <f>'נספח 1- פיצויים בני 50-60'!C19</f>
        <v>1.4</v>
      </c>
      <c r="C19" s="14">
        <f t="shared" si="1"/>
        <v>1.0284145051107793E-05</v>
      </c>
      <c r="D19" s="25">
        <f t="shared" si="0"/>
        <v>1400</v>
      </c>
    </row>
    <row r="20" spans="1:4" ht="15">
      <c r="A20" s="6" t="s">
        <v>75</v>
      </c>
      <c r="B20" s="15">
        <f>'נספח 1- פיצויים בני 50-60'!C20</f>
        <v>33.03</v>
      </c>
      <c r="C20" s="14">
        <f t="shared" si="1"/>
        <v>0.00024263236502720744</v>
      </c>
      <c r="D20" s="25">
        <f t="shared" si="0"/>
        <v>33030</v>
      </c>
    </row>
    <row r="21" spans="1:4" ht="15">
      <c r="A21" s="6" t="s">
        <v>76</v>
      </c>
      <c r="B21" s="15">
        <f>'נספח 1- פיצויים בני 50-60'!C21</f>
        <v>3.03</v>
      </c>
      <c r="C21" s="14">
        <f t="shared" si="1"/>
        <v>2.225782821775472E-05</v>
      </c>
      <c r="D21" s="25">
        <f t="shared" si="0"/>
        <v>3030</v>
      </c>
    </row>
    <row r="22" spans="1:4" ht="15">
      <c r="A22" s="6" t="s">
        <v>77</v>
      </c>
      <c r="B22" s="15">
        <f>'נספח 1- פיצויים בני 50-60'!C22</f>
        <v>0</v>
      </c>
      <c r="C22" s="14">
        <f t="shared" si="1"/>
        <v>0</v>
      </c>
      <c r="D22" s="25">
        <f t="shared" si="0"/>
        <v>0</v>
      </c>
    </row>
    <row r="23" spans="1:4" ht="15">
      <c r="A23" s="16" t="s">
        <v>78</v>
      </c>
      <c r="B23" s="24"/>
      <c r="C23" s="18"/>
      <c r="D23" s="26"/>
    </row>
    <row r="24" spans="1:4" ht="15">
      <c r="A24" s="6" t="s">
        <v>79</v>
      </c>
      <c r="B24" s="15">
        <f>'נספח 2- פיצויים בני 50-60'!B50</f>
        <v>0</v>
      </c>
      <c r="C24" s="14">
        <f t="shared" si="1"/>
        <v>0</v>
      </c>
      <c r="D24" s="25">
        <f t="shared" si="0"/>
        <v>0</v>
      </c>
    </row>
    <row r="25" spans="1:4" ht="15">
      <c r="A25" s="6" t="s">
        <v>80</v>
      </c>
      <c r="B25" s="15">
        <v>0</v>
      </c>
      <c r="C25" s="14">
        <f t="shared" si="1"/>
        <v>0</v>
      </c>
      <c r="D25" s="25">
        <f t="shared" si="0"/>
        <v>0</v>
      </c>
    </row>
    <row r="26" spans="1:4" ht="15">
      <c r="A26" s="16" t="s">
        <v>81</v>
      </c>
      <c r="B26" s="22">
        <f>SUM(B4:B25)</f>
        <v>260.844170448</v>
      </c>
      <c r="C26" s="18">
        <f>B26/$B$32</f>
        <v>0.0019161137747307978</v>
      </c>
      <c r="D26" s="26">
        <f>SUM(D4:D25)</f>
        <v>260844.17044800002</v>
      </c>
    </row>
    <row r="27" spans="1:4" ht="15">
      <c r="A27" s="6" t="s">
        <v>82</v>
      </c>
      <c r="B27" s="29"/>
      <c r="C27" s="14"/>
      <c r="D27" s="25">
        <f t="shared" si="0"/>
        <v>0</v>
      </c>
    </row>
    <row r="28" spans="1:4" ht="15">
      <c r="A28" s="6" t="s">
        <v>86</v>
      </c>
      <c r="B28" s="14">
        <f>SUM(B11,B15:B22,B25)/B32</f>
        <v>0.0014215933141303858</v>
      </c>
      <c r="C28" s="14">
        <f>B28/$B$32</f>
        <v>1.0442765604429954E-08</v>
      </c>
      <c r="D28" s="14">
        <f>SUM(D11,D15:D22,D25)/D32</f>
        <v>0.001421593314130386</v>
      </c>
    </row>
    <row r="29" spans="1:4" ht="15">
      <c r="A29" s="6" t="s">
        <v>87</v>
      </c>
      <c r="B29" s="14">
        <f>B26/B32</f>
        <v>0.0019161137747307978</v>
      </c>
      <c r="C29" s="14">
        <f>B29/$B$32</f>
        <v>1.407542285268372E-08</v>
      </c>
      <c r="D29" s="14">
        <f>D26/D32</f>
        <v>0.0019161137747307978</v>
      </c>
    </row>
    <row r="30" spans="1:4" ht="15">
      <c r="A30" s="6" t="s">
        <v>33</v>
      </c>
      <c r="B30" s="8">
        <f>'נספח 1 -פיצויים בני 60 ומעלה'!C30+'נספח 1 - פיצויים בני 50 ומטה'!C30+'נספח 1- פיצויים בני 50-60'!C30</f>
        <v>133316.09101626926</v>
      </c>
      <c r="C30" s="14">
        <f>B30/$B$32</f>
        <v>0.9793157268985726</v>
      </c>
      <c r="D30" s="25">
        <f t="shared" si="0"/>
        <v>133316091.01626927</v>
      </c>
    </row>
    <row r="31" spans="1:4" ht="15">
      <c r="A31" s="6"/>
      <c r="B31" s="8"/>
      <c r="C31" s="5"/>
      <c r="D31" s="25">
        <f t="shared" si="0"/>
        <v>0</v>
      </c>
    </row>
    <row r="32" spans="1:4" ht="15">
      <c r="A32" s="6" t="s">
        <v>88</v>
      </c>
      <c r="B32" s="8">
        <f>'נספח 1 -פיצויים בני 60 ומעלה'!C32+'נספח 1 - פיצויים בני 50 ומטה'!C32+'נספח 1- פיצויים בני 50-60'!C32</f>
        <v>136131.88</v>
      </c>
      <c r="C32" s="4"/>
      <c r="D32" s="25">
        <f t="shared" si="0"/>
        <v>136131880</v>
      </c>
    </row>
    <row r="41" ht="14.25">
      <c r="G41" s="27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8"/>
  <sheetViews>
    <sheetView rightToLeft="1" zoomScale="80" zoomScaleNormal="80" zoomScalePageLayoutView="0" workbookViewId="0" topLeftCell="A48">
      <selection activeCell="B88" sqref="B88"/>
    </sheetView>
  </sheetViews>
  <sheetFormatPr defaultColWidth="9.140625" defaultRowHeight="15"/>
  <cols>
    <col min="1" max="1" width="42.421875" style="0" customWidth="1"/>
    <col min="2" max="2" width="11.7109375" style="7" bestFit="1" customWidth="1"/>
    <col min="3" max="3" width="11.8515625" style="0" bestFit="1" customWidth="1"/>
    <col min="255" max="255" width="10.7109375" style="0" bestFit="1" customWidth="1"/>
    <col min="256" max="16384" width="9.00390625" style="0" bestFit="1" customWidth="1"/>
  </cols>
  <sheetData>
    <row r="1" spans="1:16" ht="15">
      <c r="A1" s="40" t="s">
        <v>181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0" ht="14.25">
      <c r="A2" s="3"/>
      <c r="B2" s="13"/>
      <c r="C2" s="3"/>
      <c r="D2" s="3"/>
      <c r="E2" s="3"/>
      <c r="F2" s="3"/>
      <c r="G2" s="3"/>
      <c r="H2" s="3"/>
      <c r="I2" s="3"/>
      <c r="J2" s="3"/>
    </row>
    <row r="3" spans="1:3" ht="14.25">
      <c r="A3" t="s">
        <v>0</v>
      </c>
      <c r="B3" s="7" t="s">
        <v>1</v>
      </c>
      <c r="C3" t="s">
        <v>2</v>
      </c>
    </row>
    <row r="4" ht="15">
      <c r="A4" s="2" t="s">
        <v>3</v>
      </c>
    </row>
    <row r="5" spans="1:3" ht="14.25">
      <c r="A5" s="3" t="s">
        <v>147</v>
      </c>
      <c r="B5" s="7">
        <v>9.09369744</v>
      </c>
      <c r="C5" s="11">
        <f aca="true" t="shared" si="0" ref="C5:C12">B5/$B$88</f>
        <v>6.821155173901887E-05</v>
      </c>
    </row>
    <row r="6" spans="1:3" ht="14.25">
      <c r="A6" s="3" t="s">
        <v>148</v>
      </c>
      <c r="B6" s="7">
        <v>12.684767952000001</v>
      </c>
      <c r="C6" s="11">
        <f t="shared" si="0"/>
        <v>9.514806393814841E-05</v>
      </c>
    </row>
    <row r="7" spans="1:3" ht="14.25">
      <c r="A7" s="3" t="s">
        <v>149</v>
      </c>
      <c r="B7" s="7">
        <v>8.065440000000002</v>
      </c>
      <c r="C7" s="11">
        <f t="shared" si="0"/>
        <v>6.049862352336549E-05</v>
      </c>
    </row>
    <row r="8" spans="1:3" ht="14.25">
      <c r="A8" s="3" t="s">
        <v>137</v>
      </c>
      <c r="B8" s="7">
        <v>11.652360000000002</v>
      </c>
      <c r="C8" s="11">
        <f t="shared" si="0"/>
        <v>8.740400285647442E-05</v>
      </c>
    </row>
    <row r="9" spans="1:3" ht="14.25">
      <c r="A9" s="3" t="s">
        <v>150</v>
      </c>
      <c r="B9" s="7">
        <v>22.63416000000001</v>
      </c>
      <c r="C9" s="11">
        <f t="shared" si="0"/>
        <v>0.00016977815526587743</v>
      </c>
    </row>
    <row r="10" spans="1:3" ht="14.25">
      <c r="A10" s="3" t="s">
        <v>172</v>
      </c>
      <c r="B10" s="7">
        <v>1.7848799999999994</v>
      </c>
      <c r="C10" s="11">
        <f t="shared" si="0"/>
        <v>1.3388331343904924E-05</v>
      </c>
    </row>
    <row r="11" spans="1:3" ht="14.25">
      <c r="A11" s="3" t="s">
        <v>173</v>
      </c>
      <c r="B11" s="7">
        <v>1.7851199999999992</v>
      </c>
      <c r="C11" s="11">
        <f t="shared" si="0"/>
        <v>1.3390131576706308E-05</v>
      </c>
    </row>
    <row r="12" spans="1:3" ht="14.25">
      <c r="A12" s="3" t="s">
        <v>151</v>
      </c>
      <c r="B12" s="7">
        <v>10.875839999999997</v>
      </c>
      <c r="C12" s="11">
        <f t="shared" si="0"/>
        <v>8.157934962759117E-05</v>
      </c>
    </row>
    <row r="13" spans="1:3" ht="15">
      <c r="A13" s="19" t="s">
        <v>5</v>
      </c>
      <c r="B13" s="20">
        <f>SUM(B5:B12)</f>
        <v>78.576265392</v>
      </c>
      <c r="C13" s="23">
        <f>SUM(C5:C12)</f>
        <v>0.000589398209871087</v>
      </c>
    </row>
    <row r="14" spans="1:3" ht="15">
      <c r="A14" s="2" t="s">
        <v>6</v>
      </c>
      <c r="C14" s="11"/>
    </row>
    <row r="15" spans="1:3" ht="14.25">
      <c r="A15" s="3" t="s">
        <v>152</v>
      </c>
      <c r="B15" s="7">
        <v>7.112504639999997</v>
      </c>
      <c r="C15" s="11">
        <f aca="true" t="shared" si="1" ref="C15:C25">B15/$B$88</f>
        <v>5.335068397056452E-05</v>
      </c>
    </row>
    <row r="16" spans="1:3" ht="14.25">
      <c r="A16" s="3" t="s">
        <v>154</v>
      </c>
      <c r="B16" s="7">
        <v>4.981991520000001</v>
      </c>
      <c r="C16" s="11">
        <f t="shared" si="1"/>
        <v>3.736976896053772E-05</v>
      </c>
    </row>
    <row r="17" spans="1:3" ht="14.25">
      <c r="A17" s="3" t="s">
        <v>136</v>
      </c>
      <c r="B17" s="7">
        <v>7.838417280000002</v>
      </c>
      <c r="C17" s="11">
        <f t="shared" si="1"/>
        <v>5.879573291001638E-05</v>
      </c>
    </row>
    <row r="18" spans="1:3" ht="14.25">
      <c r="A18" s="3" t="s">
        <v>140</v>
      </c>
      <c r="B18" s="7">
        <v>4.273169759999998</v>
      </c>
      <c r="C18" s="11">
        <f t="shared" si="1"/>
        <v>3.205291819933815E-05</v>
      </c>
    </row>
    <row r="19" spans="1:3" ht="14.25">
      <c r="A19" s="3" t="s">
        <v>153</v>
      </c>
      <c r="B19" s="7">
        <v>9.89831808</v>
      </c>
      <c r="C19" s="11">
        <f t="shared" si="1"/>
        <v>7.424698702568511E-05</v>
      </c>
    </row>
    <row r="20" spans="1:3" ht="14.25">
      <c r="A20" s="3" t="s">
        <v>155</v>
      </c>
      <c r="B20" s="7">
        <v>12.323424000000003</v>
      </c>
      <c r="C20" s="11">
        <f t="shared" si="1"/>
        <v>9.243763379242879E-05</v>
      </c>
    </row>
    <row r="21" spans="1:3" ht="14.25">
      <c r="A21" s="3" t="s">
        <v>142</v>
      </c>
      <c r="B21" s="7">
        <v>1.2401007360000005</v>
      </c>
      <c r="C21" s="11">
        <f t="shared" si="1"/>
        <v>9.301958424873592E-06</v>
      </c>
    </row>
    <row r="22" spans="1:3" ht="14.25">
      <c r="A22" s="3" t="s">
        <v>138</v>
      </c>
      <c r="B22" s="7">
        <v>16.496747040000002</v>
      </c>
      <c r="C22" s="11">
        <f t="shared" si="1"/>
        <v>0.00012374160473987208</v>
      </c>
    </row>
    <row r="23" spans="1:3" ht="14.25">
      <c r="A23" s="3" t="s">
        <v>139</v>
      </c>
      <c r="B23" s="7">
        <v>6.836351999999998</v>
      </c>
      <c r="C23" s="11">
        <f t="shared" si="1"/>
        <v>5.127927130090937E-05</v>
      </c>
    </row>
    <row r="24" spans="1:6" ht="14.25">
      <c r="A24" s="3" t="s">
        <v>156</v>
      </c>
      <c r="B24" s="7">
        <v>5.846879999999999</v>
      </c>
      <c r="C24" s="11">
        <f t="shared" si="1"/>
        <v>4.38572715073567E-05</v>
      </c>
      <c r="F24" s="36"/>
    </row>
    <row r="25" spans="1:6" ht="15">
      <c r="A25" s="19" t="s">
        <v>8</v>
      </c>
      <c r="B25" s="20">
        <f>SUM(B15:B24)</f>
        <v>76.847905056</v>
      </c>
      <c r="C25" s="23">
        <f t="shared" si="1"/>
        <v>0.0005764338308315825</v>
      </c>
      <c r="F25" s="36"/>
    </row>
    <row r="26" spans="1:3" ht="15">
      <c r="A26" s="2" t="s">
        <v>9</v>
      </c>
      <c r="C26" s="11"/>
    </row>
    <row r="27" spans="1:3" ht="14.25">
      <c r="A27" s="3" t="s">
        <v>10</v>
      </c>
      <c r="B27" s="7">
        <v>0</v>
      </c>
      <c r="C27" s="11">
        <f>B27/$B$88</f>
        <v>0</v>
      </c>
    </row>
    <row r="28" spans="1:3" ht="14.25">
      <c r="A28" s="3" t="s">
        <v>11</v>
      </c>
      <c r="B28" s="7">
        <v>0</v>
      </c>
      <c r="C28" s="11">
        <f>B28/$B$88</f>
        <v>0</v>
      </c>
    </row>
    <row r="29" spans="1:3" ht="14.25">
      <c r="A29" s="3" t="s">
        <v>12</v>
      </c>
      <c r="B29" s="7">
        <v>0</v>
      </c>
      <c r="C29" s="11">
        <f>B29/$B$88</f>
        <v>0</v>
      </c>
    </row>
    <row r="30" spans="1:3" ht="15">
      <c r="A30" s="19" t="s">
        <v>13</v>
      </c>
      <c r="B30" s="20">
        <v>0</v>
      </c>
      <c r="C30" s="23">
        <f>B30/$B$88</f>
        <v>0</v>
      </c>
    </row>
    <row r="31" spans="1:3" ht="15">
      <c r="A31" s="2" t="s">
        <v>14</v>
      </c>
      <c r="C31" s="11"/>
    </row>
    <row r="32" spans="1:3" ht="14.25">
      <c r="A32" s="3" t="s">
        <v>10</v>
      </c>
      <c r="B32" s="7">
        <v>0</v>
      </c>
      <c r="C32" s="11">
        <f>B32/$B$88</f>
        <v>0</v>
      </c>
    </row>
    <row r="33" spans="1:3" ht="14.25">
      <c r="A33" s="3" t="s">
        <v>11</v>
      </c>
      <c r="B33" s="7">
        <v>0</v>
      </c>
      <c r="C33" s="11">
        <f>B33/$B$88</f>
        <v>0</v>
      </c>
    </row>
    <row r="34" spans="1:3" ht="14.25">
      <c r="A34" s="3" t="s">
        <v>12</v>
      </c>
      <c r="B34" s="7">
        <v>0</v>
      </c>
      <c r="C34" s="11">
        <f>B34/$B$88</f>
        <v>0</v>
      </c>
    </row>
    <row r="35" spans="1:3" ht="15">
      <c r="A35" s="19" t="s">
        <v>15</v>
      </c>
      <c r="B35" s="20">
        <v>0</v>
      </c>
      <c r="C35" s="23">
        <f>B35/$B$88</f>
        <v>0</v>
      </c>
    </row>
    <row r="36" spans="1:3" ht="15">
      <c r="A36" s="2" t="s">
        <v>16</v>
      </c>
      <c r="C36" s="11"/>
    </row>
    <row r="37" spans="1:3" ht="15">
      <c r="A37" s="2" t="s">
        <v>17</v>
      </c>
      <c r="C37" s="11">
        <f>B37/$B$88</f>
        <v>0</v>
      </c>
    </row>
    <row r="38" spans="1:3" ht="14.25">
      <c r="A38" s="3" t="s">
        <v>163</v>
      </c>
      <c r="B38" s="7">
        <v>3.03</v>
      </c>
      <c r="C38" s="11">
        <f>B38/$B$88</f>
        <v>2.2727939117493573E-05</v>
      </c>
    </row>
    <row r="39" spans="1:3" ht="15">
      <c r="A39" s="19" t="s">
        <v>19</v>
      </c>
      <c r="B39" s="20">
        <f>SUM(B38)</f>
        <v>3.03</v>
      </c>
      <c r="C39" s="23">
        <f>B39/$B$88</f>
        <v>2.2727939117493573E-05</v>
      </c>
    </row>
    <row r="40" spans="1:3" ht="15">
      <c r="A40" s="2" t="s">
        <v>20</v>
      </c>
      <c r="C40" s="11"/>
    </row>
    <row r="41" spans="1:3" ht="14.25">
      <c r="A41" s="3" t="s">
        <v>83</v>
      </c>
      <c r="B41" s="7">
        <v>0</v>
      </c>
      <c r="C41" s="11">
        <f>B41/$B$88</f>
        <v>0</v>
      </c>
    </row>
    <row r="42" spans="1:3" ht="15">
      <c r="A42" s="19" t="s">
        <v>21</v>
      </c>
      <c r="B42" s="20">
        <v>0</v>
      </c>
      <c r="C42" s="23">
        <f>B42/$B$88</f>
        <v>0</v>
      </c>
    </row>
    <row r="43" spans="1:3" ht="15">
      <c r="A43" s="2" t="s">
        <v>22</v>
      </c>
      <c r="B43" s="8">
        <v>0</v>
      </c>
      <c r="C43" s="12">
        <f>B43/$B$88</f>
        <v>0</v>
      </c>
    </row>
    <row r="44" spans="1:3" ht="15">
      <c r="A44" s="2" t="s">
        <v>23</v>
      </c>
      <c r="C44" s="11"/>
    </row>
    <row r="45" spans="1:3" ht="15">
      <c r="A45" s="2" t="s">
        <v>24</v>
      </c>
      <c r="C45" s="11"/>
    </row>
    <row r="46" spans="1:3" ht="14.25">
      <c r="A46" s="3" t="s">
        <v>164</v>
      </c>
      <c r="B46" s="7">
        <v>0.81</v>
      </c>
      <c r="C46" s="11">
        <f>B46/$B$88</f>
        <v>6.075785704676501E-06</v>
      </c>
    </row>
    <row r="47" spans="1:3" ht="14.25">
      <c r="A47" s="3" t="s">
        <v>25</v>
      </c>
      <c r="B47" s="7">
        <v>0.59</v>
      </c>
      <c r="C47" s="11">
        <f>B47/$B$88</f>
        <v>4.42557230340634E-06</v>
      </c>
    </row>
    <row r="48" spans="1:3" ht="15">
      <c r="A48" s="19" t="s">
        <v>26</v>
      </c>
      <c r="B48" s="20">
        <f>SUM(B46:B47)</f>
        <v>1.4</v>
      </c>
      <c r="C48" s="23">
        <f>B48/$B$88</f>
        <v>1.050135800808284E-05</v>
      </c>
    </row>
    <row r="49" spans="1:3" ht="15">
      <c r="A49" s="2" t="s">
        <v>27</v>
      </c>
      <c r="C49" s="11"/>
    </row>
    <row r="50" spans="1:3" ht="14.25">
      <c r="A50" s="3" t="s">
        <v>170</v>
      </c>
      <c r="B50" s="7">
        <v>0.29</v>
      </c>
      <c r="C50" s="11">
        <f aca="true" t="shared" si="2" ref="C50:C59">B50/$B$88</f>
        <v>2.1752813016743026E-06</v>
      </c>
    </row>
    <row r="51" spans="1:3" ht="14.25">
      <c r="A51" s="3" t="s">
        <v>184</v>
      </c>
      <c r="B51" s="7">
        <v>0.02</v>
      </c>
      <c r="C51" s="11">
        <f t="shared" si="2"/>
        <v>1.5001940011546916E-07</v>
      </c>
    </row>
    <row r="52" spans="1:3" ht="14.25">
      <c r="A52" s="3" t="s">
        <v>28</v>
      </c>
      <c r="B52" s="7">
        <v>0.16</v>
      </c>
      <c r="C52" s="11">
        <f t="shared" si="2"/>
        <v>1.2001552009237532E-06</v>
      </c>
    </row>
    <row r="53" spans="1:3" ht="14.25">
      <c r="A53" s="3" t="s">
        <v>185</v>
      </c>
      <c r="B53" s="7">
        <v>0.02</v>
      </c>
      <c r="C53" s="11">
        <f t="shared" si="2"/>
        <v>1.5001940011546916E-07</v>
      </c>
    </row>
    <row r="54" spans="1:3" ht="14.25">
      <c r="A54" s="3" t="s">
        <v>186</v>
      </c>
      <c r="B54" s="7">
        <v>0.02</v>
      </c>
      <c r="C54" s="11">
        <f t="shared" si="2"/>
        <v>1.5001940011546916E-07</v>
      </c>
    </row>
    <row r="55" spans="1:3" ht="14.25">
      <c r="A55" s="3" t="s">
        <v>158</v>
      </c>
      <c r="B55" s="7">
        <v>0.5</v>
      </c>
      <c r="C55" s="11">
        <f t="shared" si="2"/>
        <v>3.7504850028867287E-06</v>
      </c>
    </row>
    <row r="56" spans="1:3" ht="14.25">
      <c r="A56" s="3" t="s">
        <v>141</v>
      </c>
      <c r="B56" s="7">
        <v>3</v>
      </c>
      <c r="C56" s="11">
        <f t="shared" si="2"/>
        <v>2.2502910017320372E-05</v>
      </c>
    </row>
    <row r="57" spans="1:3" ht="14.25">
      <c r="A57" s="3" t="s">
        <v>105</v>
      </c>
      <c r="B57" s="7">
        <v>1.24</v>
      </c>
      <c r="C57" s="11">
        <f t="shared" si="2"/>
        <v>9.301202807159087E-06</v>
      </c>
    </row>
    <row r="58" spans="1:3" ht="14.25">
      <c r="A58" s="3" t="s">
        <v>187</v>
      </c>
      <c r="B58" s="7">
        <v>0.15</v>
      </c>
      <c r="C58" s="11">
        <f t="shared" si="2"/>
        <v>1.1251455008660185E-06</v>
      </c>
    </row>
    <row r="59" spans="1:3" ht="14.25">
      <c r="A59" s="3" t="s">
        <v>106</v>
      </c>
      <c r="B59" s="7">
        <v>0.15</v>
      </c>
      <c r="C59" s="11">
        <f t="shared" si="2"/>
        <v>1.1251455008660185E-06</v>
      </c>
    </row>
    <row r="60" spans="1:3" ht="14.25">
      <c r="A60" s="3" t="s">
        <v>104</v>
      </c>
      <c r="B60" s="7">
        <v>1.77</v>
      </c>
      <c r="C60" s="11">
        <f aca="true" t="shared" si="3" ref="C60:C84">B60/$B$88</f>
        <v>1.327671691021902E-05</v>
      </c>
    </row>
    <row r="61" spans="1:3" ht="14.25">
      <c r="A61" s="3" t="s">
        <v>188</v>
      </c>
      <c r="B61" s="7">
        <v>0.03</v>
      </c>
      <c r="C61" s="11">
        <f t="shared" si="3"/>
        <v>2.2502910017320372E-07</v>
      </c>
    </row>
    <row r="62" spans="1:3" ht="14.25">
      <c r="A62" s="3" t="s">
        <v>133</v>
      </c>
      <c r="B62" s="7">
        <v>1.2</v>
      </c>
      <c r="C62" s="11">
        <f t="shared" si="3"/>
        <v>9.001164006928148E-06</v>
      </c>
    </row>
    <row r="63" spans="1:3" ht="14.25">
      <c r="A63" s="3" t="s">
        <v>189</v>
      </c>
      <c r="B63" s="7">
        <v>0.01</v>
      </c>
      <c r="C63" s="11">
        <f t="shared" si="3"/>
        <v>7.500970005773458E-08</v>
      </c>
    </row>
    <row r="64" spans="1:3" ht="14.25">
      <c r="A64" s="3" t="s">
        <v>107</v>
      </c>
      <c r="B64" s="7">
        <v>0.21</v>
      </c>
      <c r="C64" s="11">
        <f t="shared" si="3"/>
        <v>1.575203701212426E-06</v>
      </c>
    </row>
    <row r="65" spans="1:3" ht="14.25">
      <c r="A65" s="3" t="s">
        <v>171</v>
      </c>
      <c r="B65" s="7">
        <v>0.07</v>
      </c>
      <c r="C65" s="11">
        <f t="shared" si="3"/>
        <v>5.250679004041421E-07</v>
      </c>
    </row>
    <row r="66" spans="1:3" ht="14.25">
      <c r="A66" s="3" t="s">
        <v>108</v>
      </c>
      <c r="B66" s="7">
        <v>6.67</v>
      </c>
      <c r="C66" s="11">
        <f t="shared" si="3"/>
        <v>5.003146993850896E-05</v>
      </c>
    </row>
    <row r="67" spans="1:3" ht="14.25">
      <c r="A67" s="3" t="s">
        <v>109</v>
      </c>
      <c r="B67" s="7">
        <v>1.29</v>
      </c>
      <c r="C67" s="11">
        <f t="shared" si="3"/>
        <v>9.67625130744776E-06</v>
      </c>
    </row>
    <row r="68" spans="1:3" ht="14.25">
      <c r="A68" s="3" t="s">
        <v>165</v>
      </c>
      <c r="B68" s="7">
        <v>0.47</v>
      </c>
      <c r="C68" s="11">
        <f t="shared" si="3"/>
        <v>3.5254559027135248E-06</v>
      </c>
    </row>
    <row r="69" spans="1:3" ht="14.25">
      <c r="A69" s="3" t="s">
        <v>166</v>
      </c>
      <c r="B69" s="7">
        <v>1.03</v>
      </c>
      <c r="C69" s="11">
        <f t="shared" si="3"/>
        <v>7.725999105946662E-06</v>
      </c>
    </row>
    <row r="70" spans="1:3" ht="14.25">
      <c r="A70" s="3" t="s">
        <v>167</v>
      </c>
      <c r="B70" s="7">
        <v>1.57</v>
      </c>
      <c r="C70" s="11">
        <f t="shared" si="3"/>
        <v>1.1776522909064328E-05</v>
      </c>
    </row>
    <row r="71" spans="1:3" ht="14.25">
      <c r="A71" s="3" t="s">
        <v>159</v>
      </c>
      <c r="B71" s="7">
        <v>1.19</v>
      </c>
      <c r="C71" s="11">
        <f t="shared" si="3"/>
        <v>8.926154306870415E-06</v>
      </c>
    </row>
    <row r="72" spans="1:3" ht="14.25">
      <c r="A72" s="3" t="s">
        <v>29</v>
      </c>
      <c r="B72" s="7">
        <v>0.86</v>
      </c>
      <c r="C72" s="11">
        <f t="shared" si="3"/>
        <v>6.450834204965173E-06</v>
      </c>
    </row>
    <row r="73" spans="1:3" ht="14.25">
      <c r="A73" s="3" t="s">
        <v>157</v>
      </c>
      <c r="B73" s="7">
        <v>0.47</v>
      </c>
      <c r="C73" s="11">
        <f t="shared" si="3"/>
        <v>3.5254559027135248E-06</v>
      </c>
    </row>
    <row r="74" spans="1:3" ht="14.25">
      <c r="A74" s="3" t="s">
        <v>96</v>
      </c>
      <c r="B74" s="7">
        <v>0.21</v>
      </c>
      <c r="C74" s="11">
        <f t="shared" si="3"/>
        <v>1.575203701212426E-06</v>
      </c>
    </row>
    <row r="75" spans="1:3" ht="14.25">
      <c r="A75" s="3" t="s">
        <v>168</v>
      </c>
      <c r="B75" s="7">
        <v>0.08</v>
      </c>
      <c r="C75" s="11">
        <f t="shared" si="3"/>
        <v>6.000776004618766E-07</v>
      </c>
    </row>
    <row r="76" spans="1:3" ht="14.25">
      <c r="A76" s="3" t="s">
        <v>110</v>
      </c>
      <c r="B76" s="7">
        <v>1.09</v>
      </c>
      <c r="C76" s="11">
        <f t="shared" si="3"/>
        <v>8.176057306293069E-06</v>
      </c>
    </row>
    <row r="77" spans="1:3" ht="14.25">
      <c r="A77" s="3" t="s">
        <v>169</v>
      </c>
      <c r="B77" s="7">
        <v>0.03</v>
      </c>
      <c r="C77" s="11">
        <f t="shared" si="3"/>
        <v>2.2502910017320372E-07</v>
      </c>
    </row>
    <row r="78" spans="1:3" ht="14.25">
      <c r="A78" s="3" t="s">
        <v>160</v>
      </c>
      <c r="B78" s="7">
        <v>0.68</v>
      </c>
      <c r="C78" s="11">
        <f t="shared" si="3"/>
        <v>5.100659603925951E-06</v>
      </c>
    </row>
    <row r="79" spans="1:3" ht="14.25">
      <c r="A79" s="3" t="s">
        <v>190</v>
      </c>
      <c r="B79" s="7">
        <v>0.71</v>
      </c>
      <c r="C79" s="11">
        <f t="shared" si="3"/>
        <v>5.325688704099155E-06</v>
      </c>
    </row>
    <row r="80" spans="1:3" ht="14.25">
      <c r="A80" s="3" t="s">
        <v>91</v>
      </c>
      <c r="B80" s="7">
        <v>0.6</v>
      </c>
      <c r="C80" s="11">
        <f t="shared" si="3"/>
        <v>4.500582003464074E-06</v>
      </c>
    </row>
    <row r="81" spans="1:3" ht="14.25">
      <c r="A81" s="3" t="s">
        <v>191</v>
      </c>
      <c r="B81" s="7">
        <v>0.18</v>
      </c>
      <c r="C81" s="11">
        <f t="shared" si="3"/>
        <v>1.3501746010392224E-06</v>
      </c>
    </row>
    <row r="82" spans="1:3" ht="14.25">
      <c r="A82" s="3" t="s">
        <v>90</v>
      </c>
      <c r="B82" s="7">
        <v>5.33</v>
      </c>
      <c r="C82" s="11">
        <f t="shared" si="3"/>
        <v>3.998017013077253E-05</v>
      </c>
    </row>
    <row r="83" spans="1:3" ht="14.25">
      <c r="A83" s="3" t="s">
        <v>143</v>
      </c>
      <c r="B83" s="7">
        <v>1.01</v>
      </c>
      <c r="C83" s="11">
        <f t="shared" si="3"/>
        <v>7.575979705831192E-06</v>
      </c>
    </row>
    <row r="84" spans="1:3" ht="14.25">
      <c r="A84" s="3" t="s">
        <v>85</v>
      </c>
      <c r="B84" s="7">
        <v>0.72</v>
      </c>
      <c r="C84" s="11">
        <f t="shared" si="3"/>
        <v>5.4006984041568895E-06</v>
      </c>
    </row>
    <row r="85" spans="1:3" ht="15">
      <c r="A85" s="19" t="s">
        <v>30</v>
      </c>
      <c r="B85" s="20">
        <f>SUM(B50:B84)</f>
        <v>33.03</v>
      </c>
      <c r="C85" s="23">
        <f>SUM(C50:C84)</f>
        <v>0.0002477570392906973</v>
      </c>
    </row>
    <row r="86" spans="1:3" ht="15">
      <c r="A86" s="2" t="s">
        <v>31</v>
      </c>
      <c r="B86" s="8">
        <f>SUM(B48,B85)</f>
        <v>34.43</v>
      </c>
      <c r="C86" s="12">
        <f>B86/$B$88</f>
        <v>0.0002582583972987801</v>
      </c>
    </row>
    <row r="87" spans="1:3" ht="15">
      <c r="A87" s="2" t="s">
        <v>32</v>
      </c>
      <c r="B87" s="8">
        <f>SUM(B13,B25,B30,B35,B39,B42,B48,B85)</f>
        <v>192.884170448</v>
      </c>
      <c r="C87" s="12">
        <f>B87/$B$88</f>
        <v>0.001446818377118943</v>
      </c>
    </row>
    <row r="88" spans="1:3" ht="15">
      <c r="A88" s="2" t="s">
        <v>33</v>
      </c>
      <c r="B88" s="8">
        <v>133316.09101626926</v>
      </c>
      <c r="C88" s="12">
        <f>B88/$B$88</f>
        <v>1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rightToLeft="1" zoomScale="80" zoomScaleNormal="80" zoomScalePageLayoutView="0" workbookViewId="0" topLeftCell="A1">
      <selection activeCell="B88" sqref="B88"/>
    </sheetView>
  </sheetViews>
  <sheetFormatPr defaultColWidth="9.140625" defaultRowHeight="15"/>
  <cols>
    <col min="1" max="1" width="46.421875" style="0" bestFit="1" customWidth="1"/>
    <col min="2" max="2" width="10.8515625" style="0" bestFit="1" customWidth="1"/>
    <col min="3" max="3" width="10.421875" style="0" bestFit="1" customWidth="1"/>
  </cols>
  <sheetData>
    <row r="1" spans="1:13" ht="15">
      <c r="A1" s="40" t="s">
        <v>182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3" ht="14.25">
      <c r="A3" t="s">
        <v>0</v>
      </c>
      <c r="B3" t="s">
        <v>1</v>
      </c>
      <c r="C3" t="s">
        <v>2</v>
      </c>
    </row>
    <row r="4" ht="15">
      <c r="A4" s="2" t="s">
        <v>3</v>
      </c>
    </row>
    <row r="5" spans="1:3" ht="14.25">
      <c r="A5" s="3" t="s">
        <v>4</v>
      </c>
      <c r="B5" s="7">
        <v>0</v>
      </c>
      <c r="C5" s="11">
        <v>0</v>
      </c>
    </row>
    <row r="6" spans="1:3" ht="15">
      <c r="A6" s="19" t="s">
        <v>5</v>
      </c>
      <c r="B6" s="20">
        <v>0</v>
      </c>
      <c r="C6" s="11">
        <v>0</v>
      </c>
    </row>
    <row r="7" spans="1:3" ht="15">
      <c r="A7" s="2" t="s">
        <v>6</v>
      </c>
      <c r="B7" s="7"/>
      <c r="C7" s="11"/>
    </row>
    <row r="8" spans="1:3" ht="14.25">
      <c r="A8" s="3" t="s">
        <v>7</v>
      </c>
      <c r="B8" s="7">
        <v>0</v>
      </c>
      <c r="C8" s="11">
        <v>0</v>
      </c>
    </row>
    <row r="9" spans="1:3" ht="15">
      <c r="A9" s="19" t="s">
        <v>8</v>
      </c>
      <c r="B9" s="20">
        <v>0</v>
      </c>
      <c r="C9" s="23">
        <v>0</v>
      </c>
    </row>
    <row r="10" spans="1:3" ht="15">
      <c r="A10" s="2" t="s">
        <v>9</v>
      </c>
      <c r="B10" s="7"/>
      <c r="C10" s="11"/>
    </row>
    <row r="11" spans="1:3" ht="14.25">
      <c r="A11" s="3" t="s">
        <v>10</v>
      </c>
      <c r="B11" s="7">
        <v>0</v>
      </c>
      <c r="C11" s="11">
        <v>0</v>
      </c>
    </row>
    <row r="12" spans="1:3" ht="14.25">
      <c r="A12" s="3" t="s">
        <v>11</v>
      </c>
      <c r="B12" s="7">
        <v>0</v>
      </c>
      <c r="C12" s="11">
        <v>0</v>
      </c>
    </row>
    <row r="13" spans="1:3" ht="14.25">
      <c r="A13" s="3" t="s">
        <v>12</v>
      </c>
      <c r="B13" s="7">
        <v>0</v>
      </c>
      <c r="C13" s="11">
        <v>0</v>
      </c>
    </row>
    <row r="14" spans="1:3" ht="15">
      <c r="A14" s="19" t="s">
        <v>13</v>
      </c>
      <c r="B14" s="20">
        <v>0</v>
      </c>
      <c r="C14" s="23">
        <v>0</v>
      </c>
    </row>
    <row r="15" spans="1:3" ht="15">
      <c r="A15" s="2" t="s">
        <v>14</v>
      </c>
      <c r="B15" s="7"/>
      <c r="C15" s="11"/>
    </row>
    <row r="16" spans="1:3" ht="14.25">
      <c r="A16" s="3" t="s">
        <v>10</v>
      </c>
      <c r="B16" s="7">
        <v>0</v>
      </c>
      <c r="C16" s="11">
        <v>0</v>
      </c>
    </row>
    <row r="17" spans="1:3" ht="14.25">
      <c r="A17" s="3" t="s">
        <v>11</v>
      </c>
      <c r="B17" s="7">
        <v>0</v>
      </c>
      <c r="C17" s="11">
        <v>0</v>
      </c>
    </row>
    <row r="18" spans="1:3" ht="14.25">
      <c r="A18" s="3" t="s">
        <v>12</v>
      </c>
      <c r="B18" s="7">
        <v>0</v>
      </c>
      <c r="C18" s="11">
        <v>0</v>
      </c>
    </row>
    <row r="19" spans="1:3" ht="15">
      <c r="A19" s="19" t="s">
        <v>15</v>
      </c>
      <c r="B19" s="20">
        <v>0</v>
      </c>
      <c r="C19" s="23">
        <v>0</v>
      </c>
    </row>
    <row r="20" spans="1:3" ht="15">
      <c r="A20" s="2" t="s">
        <v>16</v>
      </c>
      <c r="B20" s="7"/>
      <c r="C20" s="11"/>
    </row>
    <row r="21" spans="1:3" ht="15">
      <c r="A21" s="2" t="s">
        <v>17</v>
      </c>
      <c r="B21" s="7"/>
      <c r="C21" s="11"/>
    </row>
    <row r="22" spans="1:3" ht="14.25">
      <c r="A22" s="3" t="s">
        <v>18</v>
      </c>
      <c r="B22" s="7">
        <v>0</v>
      </c>
      <c r="C22" s="11">
        <v>0</v>
      </c>
    </row>
    <row r="23" spans="1:3" ht="15">
      <c r="A23" s="19" t="s">
        <v>19</v>
      </c>
      <c r="B23" s="20">
        <v>0</v>
      </c>
      <c r="C23" s="23">
        <v>0</v>
      </c>
    </row>
    <row r="24" spans="1:3" ht="15">
      <c r="A24" s="2" t="s">
        <v>20</v>
      </c>
      <c r="B24" s="7"/>
      <c r="C24" s="11"/>
    </row>
    <row r="25" spans="1:3" ht="14.25">
      <c r="A25" s="3" t="s">
        <v>83</v>
      </c>
      <c r="B25" s="7">
        <v>0</v>
      </c>
      <c r="C25" s="11">
        <v>0</v>
      </c>
    </row>
    <row r="26" spans="1:3" ht="15">
      <c r="A26" s="19" t="s">
        <v>21</v>
      </c>
      <c r="B26" s="20">
        <v>0</v>
      </c>
      <c r="C26" s="23">
        <v>0</v>
      </c>
    </row>
    <row r="27" spans="1:3" ht="15">
      <c r="A27" s="2" t="s">
        <v>22</v>
      </c>
      <c r="B27" s="8">
        <v>0</v>
      </c>
      <c r="C27" s="12">
        <v>0</v>
      </c>
    </row>
    <row r="28" spans="1:3" ht="15">
      <c r="A28" s="2" t="s">
        <v>23</v>
      </c>
      <c r="B28" s="7"/>
      <c r="C28" s="11"/>
    </row>
    <row r="29" spans="1:3" ht="15">
      <c r="A29" s="2" t="s">
        <v>24</v>
      </c>
      <c r="B29" s="7"/>
      <c r="C29" s="11"/>
    </row>
    <row r="30" spans="1:3" ht="14.25">
      <c r="A30" s="3" t="s">
        <v>97</v>
      </c>
      <c r="B30" s="30">
        <v>0</v>
      </c>
      <c r="C30" s="11">
        <v>0</v>
      </c>
    </row>
    <row r="31" spans="1:3" ht="15">
      <c r="A31" s="19" t="s">
        <v>26</v>
      </c>
      <c r="B31" s="20">
        <f>SUM(B30:B30)</f>
        <v>0</v>
      </c>
      <c r="C31" s="23">
        <v>0</v>
      </c>
    </row>
    <row r="32" spans="1:3" ht="15">
      <c r="A32" s="2" t="s">
        <v>27</v>
      </c>
      <c r="B32" s="7"/>
      <c r="C32" s="11"/>
    </row>
    <row r="33" spans="1:3" ht="14.25">
      <c r="A33" s="31" t="s">
        <v>84</v>
      </c>
      <c r="B33" s="30">
        <v>0</v>
      </c>
      <c r="C33" s="11">
        <v>0</v>
      </c>
    </row>
    <row r="34" spans="1:3" ht="15">
      <c r="A34" s="19" t="s">
        <v>30</v>
      </c>
      <c r="B34" s="20">
        <f>SUM(B33:B33)</f>
        <v>0</v>
      </c>
      <c r="C34" s="23">
        <v>0</v>
      </c>
    </row>
    <row r="35" spans="1:3" ht="15">
      <c r="A35" s="2" t="s">
        <v>31</v>
      </c>
      <c r="B35" s="8">
        <f>SUM(B31,B34)</f>
        <v>0</v>
      </c>
      <c r="C35" s="12">
        <v>0</v>
      </c>
    </row>
    <row r="36" spans="1:3" ht="15">
      <c r="A36" s="2" t="s">
        <v>32</v>
      </c>
      <c r="B36" s="8">
        <f>SUM(B6,B9,B14,B19,B23,B26,B31,B34)</f>
        <v>0</v>
      </c>
      <c r="C36" s="12">
        <v>0</v>
      </c>
    </row>
    <row r="37" spans="1:3" ht="15">
      <c r="A37" s="2" t="s">
        <v>33</v>
      </c>
      <c r="B37" s="8">
        <v>0</v>
      </c>
      <c r="C37" s="12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rightToLeft="1" zoomScale="80" zoomScaleNormal="80" zoomScalePageLayoutView="0" workbookViewId="0" topLeftCell="A1">
      <selection activeCell="B88" sqref="B88"/>
    </sheetView>
  </sheetViews>
  <sheetFormatPr defaultColWidth="9.140625" defaultRowHeight="15"/>
  <cols>
    <col min="1" max="1" width="46.421875" style="0" customWidth="1"/>
    <col min="2" max="2" width="10.8515625" style="0" bestFit="1" customWidth="1"/>
    <col min="3" max="3" width="10.421875" style="0" bestFit="1" customWidth="1"/>
    <col min="11" max="11" width="9.00390625" style="0" customWidth="1"/>
  </cols>
  <sheetData>
    <row r="1" spans="1:13" ht="15">
      <c r="A1" s="40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3" ht="14.25">
      <c r="A3" t="s">
        <v>0</v>
      </c>
      <c r="B3" t="s">
        <v>1</v>
      </c>
      <c r="C3" t="s">
        <v>2</v>
      </c>
    </row>
    <row r="4" ht="15">
      <c r="A4" s="2" t="s">
        <v>3</v>
      </c>
    </row>
    <row r="5" spans="1:3" ht="14.25">
      <c r="A5" s="3" t="s">
        <v>4</v>
      </c>
      <c r="B5" s="7">
        <v>0</v>
      </c>
      <c r="C5" s="11">
        <v>0</v>
      </c>
    </row>
    <row r="6" spans="1:3" ht="15">
      <c r="A6" s="19" t="s">
        <v>5</v>
      </c>
      <c r="B6" s="20">
        <v>0</v>
      </c>
      <c r="C6" s="11">
        <v>0</v>
      </c>
    </row>
    <row r="7" spans="1:3" ht="15">
      <c r="A7" s="2" t="s">
        <v>6</v>
      </c>
      <c r="B7" s="7"/>
      <c r="C7" s="11"/>
    </row>
    <row r="8" spans="1:3" ht="14.25">
      <c r="A8" s="3" t="s">
        <v>7</v>
      </c>
      <c r="B8" s="7">
        <v>0</v>
      </c>
      <c r="C8" s="11">
        <v>0</v>
      </c>
    </row>
    <row r="9" spans="1:3" ht="15">
      <c r="A9" s="19" t="s">
        <v>8</v>
      </c>
      <c r="B9" s="20">
        <v>0</v>
      </c>
      <c r="C9" s="23">
        <v>0</v>
      </c>
    </row>
    <row r="10" spans="1:3" ht="15">
      <c r="A10" s="2" t="s">
        <v>9</v>
      </c>
      <c r="B10" s="7"/>
      <c r="C10" s="11"/>
    </row>
    <row r="11" spans="1:3" ht="14.25">
      <c r="A11" s="3" t="s">
        <v>10</v>
      </c>
      <c r="B11" s="7">
        <v>0</v>
      </c>
      <c r="C11" s="11">
        <v>0</v>
      </c>
    </row>
    <row r="12" spans="1:3" ht="14.25">
      <c r="A12" s="3" t="s">
        <v>11</v>
      </c>
      <c r="B12" s="7">
        <v>0</v>
      </c>
      <c r="C12" s="11">
        <v>0</v>
      </c>
    </row>
    <row r="13" spans="1:3" ht="14.25">
      <c r="A13" s="3" t="s">
        <v>12</v>
      </c>
      <c r="B13" s="7">
        <v>0</v>
      </c>
      <c r="C13" s="11">
        <v>0</v>
      </c>
    </row>
    <row r="14" spans="1:3" ht="15">
      <c r="A14" s="19" t="s">
        <v>13</v>
      </c>
      <c r="B14" s="20">
        <v>0</v>
      </c>
      <c r="C14" s="23">
        <v>0</v>
      </c>
    </row>
    <row r="15" spans="1:3" ht="15">
      <c r="A15" s="2" t="s">
        <v>14</v>
      </c>
      <c r="B15" s="7"/>
      <c r="C15" s="11"/>
    </row>
    <row r="16" spans="1:3" ht="14.25">
      <c r="A16" s="3" t="s">
        <v>10</v>
      </c>
      <c r="B16" s="7">
        <v>0</v>
      </c>
      <c r="C16" s="11">
        <v>0</v>
      </c>
    </row>
    <row r="17" spans="1:3" ht="14.25">
      <c r="A17" s="3" t="s">
        <v>11</v>
      </c>
      <c r="B17" s="7">
        <v>0</v>
      </c>
      <c r="C17" s="11">
        <v>0</v>
      </c>
    </row>
    <row r="18" spans="1:3" ht="14.25">
      <c r="A18" s="3" t="s">
        <v>12</v>
      </c>
      <c r="B18" s="7">
        <v>0</v>
      </c>
      <c r="C18" s="11">
        <v>0</v>
      </c>
    </row>
    <row r="19" spans="1:3" ht="15">
      <c r="A19" s="19" t="s">
        <v>15</v>
      </c>
      <c r="B19" s="20">
        <v>0</v>
      </c>
      <c r="C19" s="23">
        <v>0</v>
      </c>
    </row>
    <row r="20" spans="1:3" ht="15">
      <c r="A20" s="2" t="s">
        <v>16</v>
      </c>
      <c r="B20" s="7"/>
      <c r="C20" s="11"/>
    </row>
    <row r="21" spans="1:3" ht="15">
      <c r="A21" s="2" t="s">
        <v>17</v>
      </c>
      <c r="B21" s="7"/>
      <c r="C21" s="11"/>
    </row>
    <row r="22" spans="1:3" ht="14.25">
      <c r="A22" s="3" t="s">
        <v>18</v>
      </c>
      <c r="B22" s="7">
        <v>0</v>
      </c>
      <c r="C22" s="11">
        <v>0</v>
      </c>
    </row>
    <row r="23" spans="1:3" ht="15">
      <c r="A23" s="19" t="s">
        <v>19</v>
      </c>
      <c r="B23" s="20">
        <v>0</v>
      </c>
      <c r="C23" s="23">
        <v>0</v>
      </c>
    </row>
    <row r="24" spans="1:3" ht="15">
      <c r="A24" s="2" t="s">
        <v>20</v>
      </c>
      <c r="B24" s="7"/>
      <c r="C24" s="11"/>
    </row>
    <row r="25" spans="1:3" ht="14.25">
      <c r="A25" s="3" t="s">
        <v>83</v>
      </c>
      <c r="B25" s="7">
        <v>0</v>
      </c>
      <c r="C25" s="11">
        <v>0</v>
      </c>
    </row>
    <row r="26" spans="1:3" ht="15">
      <c r="A26" s="19" t="s">
        <v>21</v>
      </c>
      <c r="B26" s="20">
        <v>0</v>
      </c>
      <c r="C26" s="23">
        <v>0</v>
      </c>
    </row>
    <row r="27" spans="1:3" ht="15">
      <c r="A27" s="2" t="s">
        <v>22</v>
      </c>
      <c r="B27" s="8">
        <v>0</v>
      </c>
      <c r="C27" s="12">
        <v>0</v>
      </c>
    </row>
    <row r="28" spans="1:3" ht="15">
      <c r="A28" s="2" t="s">
        <v>23</v>
      </c>
      <c r="B28" s="7"/>
      <c r="C28" s="11"/>
    </row>
    <row r="29" spans="1:3" ht="15">
      <c r="A29" s="2" t="s">
        <v>24</v>
      </c>
      <c r="B29" s="7"/>
      <c r="C29" s="11"/>
    </row>
    <row r="30" spans="1:3" ht="14.25">
      <c r="A30" s="3" t="s">
        <v>97</v>
      </c>
      <c r="B30" s="30">
        <v>0</v>
      </c>
      <c r="C30" s="11">
        <v>0</v>
      </c>
    </row>
    <row r="31" spans="1:3" ht="15">
      <c r="A31" s="19" t="s">
        <v>26</v>
      </c>
      <c r="B31" s="20">
        <f>SUM(B30:B30)</f>
        <v>0</v>
      </c>
      <c r="C31" s="23">
        <v>0</v>
      </c>
    </row>
    <row r="32" spans="1:3" ht="15">
      <c r="A32" s="2" t="s">
        <v>27</v>
      </c>
      <c r="B32" s="7"/>
      <c r="C32" s="11"/>
    </row>
    <row r="33" spans="1:3" ht="14.25">
      <c r="A33" s="31" t="s">
        <v>84</v>
      </c>
      <c r="B33" s="30">
        <v>0</v>
      </c>
      <c r="C33" s="11">
        <v>0</v>
      </c>
    </row>
    <row r="34" spans="1:3" ht="15">
      <c r="A34" s="19" t="s">
        <v>30</v>
      </c>
      <c r="B34" s="20">
        <f>SUM(B33:B33)</f>
        <v>0</v>
      </c>
      <c r="C34" s="23">
        <v>0</v>
      </c>
    </row>
    <row r="35" spans="1:3" ht="15">
      <c r="A35" s="2" t="s">
        <v>31</v>
      </c>
      <c r="B35" s="8">
        <f>SUM(B31,B34)</f>
        <v>0</v>
      </c>
      <c r="C35" s="12">
        <v>0</v>
      </c>
    </row>
    <row r="36" spans="1:3" ht="15">
      <c r="A36" s="2" t="s">
        <v>32</v>
      </c>
      <c r="B36" s="8">
        <f>SUM(B6,B9,B14,B19,B23,B26,B31,B34)</f>
        <v>0</v>
      </c>
      <c r="C36" s="12">
        <v>0</v>
      </c>
    </row>
    <row r="37" spans="1:3" ht="15">
      <c r="A37" s="2" t="s">
        <v>33</v>
      </c>
      <c r="B37" s="8">
        <v>0</v>
      </c>
      <c r="C37" s="12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rightToLeft="1" zoomScale="80" zoomScaleNormal="80" zoomScalePageLayoutView="0" workbookViewId="0" topLeftCell="A1">
      <selection activeCell="B40" sqref="B40"/>
    </sheetView>
  </sheetViews>
  <sheetFormatPr defaultColWidth="9.140625" defaultRowHeight="15"/>
  <cols>
    <col min="1" max="1" width="9.140625" style="4" customWidth="1"/>
    <col min="2" max="2" width="71.28125" style="4" bestFit="1" customWidth="1"/>
    <col min="3" max="3" width="12.421875" style="4" bestFit="1" customWidth="1"/>
    <col min="4" max="4" width="11.8515625" style="4" bestFit="1" customWidth="1"/>
    <col min="5" max="5" width="15.57421875" style="4" hidden="1" customWidth="1"/>
    <col min="6" max="255" width="9.140625" style="4" customWidth="1"/>
    <col min="256" max="16384" width="10.7109375" style="4" bestFit="1" customWidth="1"/>
  </cols>
  <sheetData>
    <row r="1" spans="1:11" ht="15">
      <c r="A1" s="38" t="s">
        <v>175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2:11" ht="14.25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5" ht="14.25">
      <c r="A3" t="s">
        <v>111</v>
      </c>
      <c r="B3" s="4" t="s">
        <v>0</v>
      </c>
      <c r="C3" s="4" t="s">
        <v>1</v>
      </c>
      <c r="D3" s="4" t="s">
        <v>2</v>
      </c>
      <c r="E3" s="4" t="s">
        <v>89</v>
      </c>
    </row>
    <row r="4" spans="1:5" ht="15">
      <c r="A4" s="16"/>
      <c r="B4" s="16" t="s">
        <v>59</v>
      </c>
      <c r="C4" s="24"/>
      <c r="D4" s="17"/>
      <c r="E4" s="17"/>
    </row>
    <row r="5" spans="1:5" ht="15">
      <c r="A5" s="6" t="s">
        <v>112</v>
      </c>
      <c r="B5" s="6" t="s">
        <v>60</v>
      </c>
      <c r="C5" s="15">
        <f>'נספח 2- פיצויים בני 50-60'!B7</f>
        <v>0</v>
      </c>
      <c r="D5" s="14">
        <f>C5/$C$30</f>
        <v>0</v>
      </c>
      <c r="E5" s="25">
        <f>C5*1000</f>
        <v>0</v>
      </c>
    </row>
    <row r="6" spans="1:5" ht="15">
      <c r="A6" s="6" t="s">
        <v>113</v>
      </c>
      <c r="B6" s="6" t="s">
        <v>61</v>
      </c>
      <c r="C6" s="15">
        <f>'נספח 2- פיצויים בני 50-60'!B26</f>
        <v>55.36999999999999</v>
      </c>
      <c r="D6" s="14">
        <f aca="true" t="shared" si="0" ref="D6:D30">C6/$C$30</f>
        <v>0.0004153287092196763</v>
      </c>
      <c r="E6" s="25">
        <f aca="true" t="shared" si="1" ref="E6:E32">C6*1000</f>
        <v>55369.99999999999</v>
      </c>
    </row>
    <row r="7" spans="1:5" ht="15">
      <c r="A7" s="16"/>
      <c r="B7" s="16" t="s">
        <v>62</v>
      </c>
      <c r="C7" s="24"/>
      <c r="D7" s="18"/>
      <c r="E7" s="26"/>
    </row>
    <row r="8" spans="1:5" ht="15">
      <c r="A8" s="6" t="s">
        <v>114</v>
      </c>
      <c r="B8" s="6" t="s">
        <v>63</v>
      </c>
      <c r="C8" s="15">
        <f>'נספח 2- פיצויים בני 50-60'!B33</f>
        <v>0</v>
      </c>
      <c r="D8" s="14">
        <f t="shared" si="0"/>
        <v>0</v>
      </c>
      <c r="E8" s="25">
        <f t="shared" si="1"/>
        <v>0</v>
      </c>
    </row>
    <row r="9" spans="1:5" ht="15">
      <c r="A9" s="6" t="s">
        <v>115</v>
      </c>
      <c r="B9" s="6" t="s">
        <v>64</v>
      </c>
      <c r="C9" s="15">
        <f>'נספח 2- פיצויים בני 50-60'!B36</f>
        <v>11.95</v>
      </c>
      <c r="D9" s="14">
        <f t="shared" si="0"/>
        <v>8.963659156899281E-05</v>
      </c>
      <c r="E9" s="25">
        <f t="shared" si="1"/>
        <v>11950</v>
      </c>
    </row>
    <row r="10" spans="1:5" ht="15">
      <c r="A10" s="16"/>
      <c r="B10" s="16" t="s">
        <v>65</v>
      </c>
      <c r="C10" s="24"/>
      <c r="D10" s="18"/>
      <c r="E10" s="26"/>
    </row>
    <row r="11" spans="1:5" ht="15">
      <c r="A11" s="6" t="s">
        <v>116</v>
      </c>
      <c r="B11" s="6" t="s">
        <v>66</v>
      </c>
      <c r="C11" s="15">
        <f>'נספח 2- פיצויים בני 50-60'!B40</f>
        <v>0.64</v>
      </c>
      <c r="D11" s="14">
        <f t="shared" si="0"/>
        <v>4.800620803695013E-06</v>
      </c>
      <c r="E11" s="25">
        <f t="shared" si="1"/>
        <v>640</v>
      </c>
    </row>
    <row r="12" spans="1:5" ht="15">
      <c r="A12" s="6" t="s">
        <v>117</v>
      </c>
      <c r="B12" s="6" t="s">
        <v>67</v>
      </c>
      <c r="C12" s="15">
        <v>0</v>
      </c>
      <c r="D12" s="14">
        <f t="shared" si="0"/>
        <v>0</v>
      </c>
      <c r="E12" s="25">
        <f t="shared" si="1"/>
        <v>0</v>
      </c>
    </row>
    <row r="13" spans="1:5" ht="15">
      <c r="A13" s="6" t="s">
        <v>118</v>
      </c>
      <c r="B13" s="6" t="s">
        <v>68</v>
      </c>
      <c r="C13" s="15">
        <f>'נספח 2- פיצויים בני 50-60'!B45</f>
        <v>0</v>
      </c>
      <c r="D13" s="14">
        <f t="shared" si="0"/>
        <v>0</v>
      </c>
      <c r="E13" s="25">
        <f t="shared" si="1"/>
        <v>0</v>
      </c>
    </row>
    <row r="14" spans="1:5" ht="14.25" customHeight="1">
      <c r="A14" s="16"/>
      <c r="B14" s="16" t="s">
        <v>69</v>
      </c>
      <c r="C14" s="24"/>
      <c r="D14" s="18"/>
      <c r="E14" s="26"/>
    </row>
    <row r="15" spans="1:5" ht="15">
      <c r="A15" s="6" t="s">
        <v>119</v>
      </c>
      <c r="B15" s="6" t="s">
        <v>70</v>
      </c>
      <c r="C15" s="35">
        <f>'נספח 3 - פיצויים בני 50-60'!B13</f>
        <v>78.576265392</v>
      </c>
      <c r="D15" s="14">
        <f t="shared" si="0"/>
        <v>0.000589398209871087</v>
      </c>
      <c r="E15" s="25">
        <f t="shared" si="1"/>
        <v>78576.265392</v>
      </c>
    </row>
    <row r="16" spans="1:5" ht="15">
      <c r="A16" s="6" t="s">
        <v>120</v>
      </c>
      <c r="B16" s="6" t="s">
        <v>71</v>
      </c>
      <c r="C16" s="35">
        <f>'נספח 3 - פיצויים בני 50-60'!B25</f>
        <v>76.847905056</v>
      </c>
      <c r="D16" s="14">
        <f t="shared" si="0"/>
        <v>0.0005764338308315825</v>
      </c>
      <c r="E16" s="25">
        <f t="shared" si="1"/>
        <v>76847.905056</v>
      </c>
    </row>
    <row r="17" spans="1:5" ht="15">
      <c r="A17" s="6" t="s">
        <v>121</v>
      </c>
      <c r="B17" s="6" t="s">
        <v>72</v>
      </c>
      <c r="C17" s="15">
        <f>'נספח 3 - פיצויים בני 50-60'!B30</f>
        <v>0</v>
      </c>
      <c r="D17" s="14">
        <f t="shared" si="0"/>
        <v>0</v>
      </c>
      <c r="E17" s="25">
        <f t="shared" si="1"/>
        <v>0</v>
      </c>
    </row>
    <row r="18" spans="1:5" ht="15">
      <c r="A18" s="6" t="s">
        <v>122</v>
      </c>
      <c r="B18" s="6" t="s">
        <v>73</v>
      </c>
      <c r="C18" s="15">
        <f>'נספח 3 - פיצויים בני 50-60'!B35</f>
        <v>0</v>
      </c>
      <c r="D18" s="14">
        <f t="shared" si="0"/>
        <v>0</v>
      </c>
      <c r="E18" s="25">
        <f t="shared" si="1"/>
        <v>0</v>
      </c>
    </row>
    <row r="19" spans="1:5" ht="15">
      <c r="A19" s="6" t="s">
        <v>123</v>
      </c>
      <c r="B19" s="6" t="s">
        <v>74</v>
      </c>
      <c r="C19" s="15">
        <f>'נספח 3 - פיצויים בני 50-60'!B48</f>
        <v>1.4</v>
      </c>
      <c r="D19" s="14">
        <f t="shared" si="0"/>
        <v>1.050135800808284E-05</v>
      </c>
      <c r="E19" s="25">
        <f t="shared" si="1"/>
        <v>1400</v>
      </c>
    </row>
    <row r="20" spans="1:5" ht="15">
      <c r="A20" s="6" t="s">
        <v>124</v>
      </c>
      <c r="B20" s="6" t="s">
        <v>75</v>
      </c>
      <c r="C20" s="15">
        <f>'נספח 3 - פיצויים בני 50-60'!B85</f>
        <v>33.03</v>
      </c>
      <c r="D20" s="14">
        <f t="shared" si="0"/>
        <v>0.0002477570392906973</v>
      </c>
      <c r="E20" s="25">
        <f t="shared" si="1"/>
        <v>33030</v>
      </c>
    </row>
    <row r="21" spans="1:5" ht="15">
      <c r="A21" s="6" t="s">
        <v>125</v>
      </c>
      <c r="B21" s="6" t="s">
        <v>76</v>
      </c>
      <c r="C21" s="15">
        <f>'נספח 3 - פיצויים בני 50-60'!B39</f>
        <v>3.03</v>
      </c>
      <c r="D21" s="14">
        <f t="shared" si="0"/>
        <v>2.2727939117493573E-05</v>
      </c>
      <c r="E21" s="25">
        <f t="shared" si="1"/>
        <v>3030</v>
      </c>
    </row>
    <row r="22" spans="1:5" ht="15">
      <c r="A22" s="6" t="s">
        <v>126</v>
      </c>
      <c r="B22" s="6" t="s">
        <v>77</v>
      </c>
      <c r="C22" s="15">
        <f>'נספח 3 - פיצויים בני 50-60'!B42</f>
        <v>0</v>
      </c>
      <c r="D22" s="14">
        <f t="shared" si="0"/>
        <v>0</v>
      </c>
      <c r="E22" s="25">
        <f t="shared" si="1"/>
        <v>0</v>
      </c>
    </row>
    <row r="23" spans="1:5" ht="15">
      <c r="A23" s="16"/>
      <c r="B23" s="16" t="s">
        <v>78</v>
      </c>
      <c r="C23" s="24"/>
      <c r="D23" s="18"/>
      <c r="E23" s="26"/>
    </row>
    <row r="24" spans="1:5" ht="15">
      <c r="A24" s="6" t="s">
        <v>127</v>
      </c>
      <c r="B24" s="6" t="s">
        <v>79</v>
      </c>
      <c r="C24" s="15">
        <f>'נספח 2- פיצויים בני 50-60'!B49</f>
        <v>0</v>
      </c>
      <c r="D24" s="14">
        <f t="shared" si="0"/>
        <v>0</v>
      </c>
      <c r="E24" s="25">
        <f t="shared" si="1"/>
        <v>0</v>
      </c>
    </row>
    <row r="25" spans="1:5" ht="15">
      <c r="A25" s="6" t="s">
        <v>128</v>
      </c>
      <c r="B25" s="6" t="s">
        <v>80</v>
      </c>
      <c r="C25" s="15">
        <f>'נספח 2- פיצויים בני 50-60'!B53</f>
        <v>0</v>
      </c>
      <c r="D25" s="14">
        <f t="shared" si="0"/>
        <v>0</v>
      </c>
      <c r="E25" s="25">
        <f t="shared" si="1"/>
        <v>0</v>
      </c>
    </row>
    <row r="26" spans="1:5" ht="15">
      <c r="A26" s="16" t="s">
        <v>129</v>
      </c>
      <c r="B26" s="16" t="s">
        <v>81</v>
      </c>
      <c r="C26" s="22">
        <f>SUM(C5:C25)</f>
        <v>260.844170448</v>
      </c>
      <c r="D26" s="18">
        <f t="shared" si="0"/>
        <v>0.0019565842987113074</v>
      </c>
      <c r="E26" s="26">
        <f>SUM(E4:E25)</f>
        <v>260844.17044800002</v>
      </c>
    </row>
    <row r="27" spans="1:5" ht="15">
      <c r="A27" s="16"/>
      <c r="B27" s="6" t="s">
        <v>82</v>
      </c>
      <c r="C27" s="29"/>
      <c r="D27" s="14"/>
      <c r="E27" s="25">
        <f t="shared" si="1"/>
        <v>0</v>
      </c>
    </row>
    <row r="28" spans="1:5" ht="15">
      <c r="A28" s="6" t="s">
        <v>130</v>
      </c>
      <c r="B28" s="6" t="s">
        <v>86</v>
      </c>
      <c r="C28" s="14">
        <f>SUM(C11,C15:C22,C25)/C32</f>
        <v>0.0014215933141303858</v>
      </c>
      <c r="D28" s="14">
        <f t="shared" si="0"/>
        <v>1.0663328809700109E-08</v>
      </c>
      <c r="E28" s="14">
        <f>SUM(E11,E15:E22,E25)/E32</f>
        <v>0.001421593314130386</v>
      </c>
    </row>
    <row r="29" spans="1:5" ht="15">
      <c r="A29" s="6" t="s">
        <v>131</v>
      </c>
      <c r="B29" s="6" t="s">
        <v>87</v>
      </c>
      <c r="C29" s="14">
        <f>C26/C32</f>
        <v>0.0019161137747307978</v>
      </c>
      <c r="D29" s="14">
        <f t="shared" si="0"/>
        <v>1.4372711951905074E-08</v>
      </c>
      <c r="E29" s="14">
        <f>E26/E32</f>
        <v>0.0019161137747307978</v>
      </c>
    </row>
    <row r="30" spans="1:5" ht="15">
      <c r="A30" s="6"/>
      <c r="B30" s="6" t="s">
        <v>33</v>
      </c>
      <c r="C30" s="8">
        <v>133316.09101626926</v>
      </c>
      <c r="D30" s="14">
        <f t="shared" si="0"/>
        <v>1</v>
      </c>
      <c r="E30" s="25">
        <f t="shared" si="1"/>
        <v>133316091.01626927</v>
      </c>
    </row>
    <row r="31" spans="1:5" ht="15" hidden="1">
      <c r="A31" s="6"/>
      <c r="B31" s="6"/>
      <c r="C31" s="8"/>
      <c r="D31" s="5"/>
      <c r="E31" s="25">
        <f t="shared" si="1"/>
        <v>0</v>
      </c>
    </row>
    <row r="32" spans="2:5" ht="15" hidden="1">
      <c r="B32" s="6" t="s">
        <v>88</v>
      </c>
      <c r="C32" s="8">
        <v>136131.88</v>
      </c>
      <c r="E32" s="25">
        <f t="shared" si="1"/>
        <v>136131880</v>
      </c>
    </row>
    <row r="35" spans="1:3" ht="15">
      <c r="A35" s="6" t="s">
        <v>132</v>
      </c>
      <c r="B35" s="6" t="s">
        <v>162</v>
      </c>
      <c r="C35" s="34">
        <f>AVERAGE(C30,C32)</f>
        <v>134723.98550813465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rightToLeft="1" zoomScale="85" zoomScaleNormal="85" zoomScalePageLayoutView="0" workbookViewId="0" topLeftCell="A1">
      <selection activeCell="B40" sqref="B40"/>
    </sheetView>
  </sheetViews>
  <sheetFormatPr defaultColWidth="9.140625" defaultRowHeight="15"/>
  <cols>
    <col min="2" max="2" width="64.57421875" style="0" customWidth="1"/>
    <col min="3" max="3" width="10.8515625" style="0" bestFit="1" customWidth="1"/>
    <col min="4" max="4" width="10.421875" style="0" bestFit="1" customWidth="1"/>
    <col min="5" max="5" width="14.421875" style="0" hidden="1" customWidth="1"/>
  </cols>
  <sheetData>
    <row r="1" spans="2:14" ht="15">
      <c r="B1" s="38" t="s">
        <v>176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2" ht="14.25">
      <c r="B2" s="28"/>
      <c r="C2" s="28"/>
      <c r="D2" s="28"/>
      <c r="E2" s="28"/>
      <c r="F2" s="28"/>
      <c r="G2" s="28"/>
      <c r="H2" s="28"/>
      <c r="I2" s="28"/>
      <c r="J2" s="28"/>
      <c r="K2" s="28"/>
      <c r="L2" s="4"/>
    </row>
    <row r="3" spans="1:12" ht="14.25">
      <c r="A3" t="s">
        <v>111</v>
      </c>
      <c r="B3" s="4" t="s">
        <v>0</v>
      </c>
      <c r="C3" s="4" t="s">
        <v>1</v>
      </c>
      <c r="D3" s="4" t="s">
        <v>2</v>
      </c>
      <c r="E3" s="4" t="s">
        <v>89</v>
      </c>
      <c r="F3" s="4"/>
      <c r="G3" s="4"/>
      <c r="H3" s="4"/>
      <c r="I3" s="4"/>
      <c r="J3" s="4"/>
      <c r="K3" s="4"/>
      <c r="L3" s="4"/>
    </row>
    <row r="4" spans="1:12" ht="15">
      <c r="A4" s="16"/>
      <c r="B4" s="16" t="s">
        <v>59</v>
      </c>
      <c r="C4" s="24"/>
      <c r="D4" s="17"/>
      <c r="E4" s="17"/>
      <c r="F4" s="4"/>
      <c r="G4" s="4"/>
      <c r="H4" s="4"/>
      <c r="I4" s="4"/>
      <c r="J4" s="4"/>
      <c r="K4" s="4"/>
      <c r="L4" s="4"/>
    </row>
    <row r="5" spans="1:12" ht="15">
      <c r="A5" s="6" t="s">
        <v>112</v>
      </c>
      <c r="B5" s="6" t="s">
        <v>60</v>
      </c>
      <c r="C5" s="15">
        <f>'נספח 2- פיצויים בני 50-60'!B7</f>
        <v>0</v>
      </c>
      <c r="D5" s="14">
        <v>0</v>
      </c>
      <c r="E5" s="25">
        <f>C5*1000</f>
        <v>0</v>
      </c>
      <c r="F5" s="4"/>
      <c r="G5" s="4"/>
      <c r="H5" s="4"/>
      <c r="I5" s="4"/>
      <c r="J5" s="4"/>
      <c r="K5" s="4"/>
      <c r="L5" s="4"/>
    </row>
    <row r="6" spans="1:12" ht="15">
      <c r="A6" s="6" t="s">
        <v>113</v>
      </c>
      <c r="B6" s="6" t="s">
        <v>61</v>
      </c>
      <c r="C6" s="15">
        <v>0</v>
      </c>
      <c r="D6" s="14">
        <v>0</v>
      </c>
      <c r="E6" s="25">
        <f aca="true" t="shared" si="0" ref="E6:E32">C6*1000</f>
        <v>0</v>
      </c>
      <c r="F6" s="4"/>
      <c r="G6" s="4"/>
      <c r="H6" s="4"/>
      <c r="I6" s="4"/>
      <c r="J6" s="4"/>
      <c r="K6" s="4"/>
      <c r="L6" s="4"/>
    </row>
    <row r="7" spans="1:12" ht="15">
      <c r="A7" s="16"/>
      <c r="B7" s="16" t="s">
        <v>62</v>
      </c>
      <c r="C7" s="24"/>
      <c r="D7" s="18"/>
      <c r="E7" s="26"/>
      <c r="F7" s="4"/>
      <c r="G7" s="4"/>
      <c r="H7" s="4"/>
      <c r="I7" s="4"/>
      <c r="J7" s="4"/>
      <c r="K7" s="4"/>
      <c r="L7" s="4"/>
    </row>
    <row r="8" spans="1:12" ht="15">
      <c r="A8" s="6" t="s">
        <v>114</v>
      </c>
      <c r="B8" s="6" t="s">
        <v>63</v>
      </c>
      <c r="C8" s="15">
        <f>'נספח 2- פיצויים בני 50-60'!B33</f>
        <v>0</v>
      </c>
      <c r="D8" s="14">
        <v>0</v>
      </c>
      <c r="E8" s="25">
        <f t="shared" si="0"/>
        <v>0</v>
      </c>
      <c r="F8" s="4"/>
      <c r="G8" s="4"/>
      <c r="H8" s="4"/>
      <c r="I8" s="4"/>
      <c r="J8" s="4"/>
      <c r="K8" s="4"/>
      <c r="L8" s="4"/>
    </row>
    <row r="9" spans="1:12" ht="15">
      <c r="A9" s="6" t="s">
        <v>115</v>
      </c>
      <c r="B9" s="6" t="s">
        <v>64</v>
      </c>
      <c r="C9" s="15">
        <v>0</v>
      </c>
      <c r="D9" s="14">
        <v>0</v>
      </c>
      <c r="E9" s="25">
        <f t="shared" si="0"/>
        <v>0</v>
      </c>
      <c r="F9" s="4"/>
      <c r="G9" s="4"/>
      <c r="H9" s="4"/>
      <c r="I9" s="4"/>
      <c r="J9" s="4"/>
      <c r="K9" s="4"/>
      <c r="L9" s="4"/>
    </row>
    <row r="10" spans="1:12" ht="15">
      <c r="A10" s="16"/>
      <c r="B10" s="16" t="s">
        <v>65</v>
      </c>
      <c r="C10" s="24"/>
      <c r="D10" s="18"/>
      <c r="E10" s="26"/>
      <c r="F10" s="4"/>
      <c r="G10" s="4"/>
      <c r="H10" s="4"/>
      <c r="I10" s="4"/>
      <c r="J10" s="4"/>
      <c r="K10" s="4"/>
      <c r="L10" s="4"/>
    </row>
    <row r="11" spans="1:12" ht="15">
      <c r="A11" s="6" t="s">
        <v>116</v>
      </c>
      <c r="B11" s="6" t="s">
        <v>66</v>
      </c>
      <c r="C11" s="15">
        <v>0</v>
      </c>
      <c r="D11" s="14">
        <v>0</v>
      </c>
      <c r="E11" s="25">
        <f t="shared" si="0"/>
        <v>0</v>
      </c>
      <c r="F11" s="4"/>
      <c r="G11" s="4"/>
      <c r="H11" s="4"/>
      <c r="I11" s="4"/>
      <c r="J11" s="4"/>
      <c r="K11" s="4"/>
      <c r="L11" s="4"/>
    </row>
    <row r="12" spans="1:12" ht="15">
      <c r="A12" s="6" t="s">
        <v>117</v>
      </c>
      <c r="B12" s="6" t="s">
        <v>67</v>
      </c>
      <c r="C12" s="15">
        <v>0</v>
      </c>
      <c r="D12" s="14">
        <v>0</v>
      </c>
      <c r="E12" s="25">
        <f t="shared" si="0"/>
        <v>0</v>
      </c>
      <c r="F12" s="4"/>
      <c r="G12" s="4"/>
      <c r="H12" s="4"/>
      <c r="I12" s="4"/>
      <c r="J12" s="4"/>
      <c r="K12" s="4"/>
      <c r="L12" s="4"/>
    </row>
    <row r="13" spans="1:12" ht="15">
      <c r="A13" s="6" t="s">
        <v>118</v>
      </c>
      <c r="B13" s="6" t="s">
        <v>68</v>
      </c>
      <c r="C13" s="15">
        <f>'נספח 2- פיצויים בני 50-60'!B45</f>
        <v>0</v>
      </c>
      <c r="D13" s="14">
        <v>0</v>
      </c>
      <c r="E13" s="25">
        <f t="shared" si="0"/>
        <v>0</v>
      </c>
      <c r="F13" s="4"/>
      <c r="G13" s="4"/>
      <c r="H13" s="4"/>
      <c r="I13" s="4"/>
      <c r="J13" s="4"/>
      <c r="K13" s="4"/>
      <c r="L13" s="4"/>
    </row>
    <row r="14" spans="1:12" ht="15">
      <c r="A14" s="16"/>
      <c r="B14" s="16" t="s">
        <v>69</v>
      </c>
      <c r="C14" s="24"/>
      <c r="D14" s="18"/>
      <c r="E14" s="26"/>
      <c r="F14" s="4"/>
      <c r="G14" s="4"/>
      <c r="H14" s="4"/>
      <c r="I14" s="4"/>
      <c r="J14" s="4"/>
      <c r="K14" s="4"/>
      <c r="L14" s="4"/>
    </row>
    <row r="15" spans="1:12" ht="15">
      <c r="A15" s="6" t="s">
        <v>119</v>
      </c>
      <c r="B15" s="6" t="s">
        <v>70</v>
      </c>
      <c r="C15" s="15">
        <v>0</v>
      </c>
      <c r="D15" s="14">
        <v>0</v>
      </c>
      <c r="E15" s="25">
        <f t="shared" si="0"/>
        <v>0</v>
      </c>
      <c r="F15" s="4"/>
      <c r="G15" s="4"/>
      <c r="H15" s="4"/>
      <c r="I15" s="4"/>
      <c r="J15" s="4"/>
      <c r="K15" s="4"/>
      <c r="L15" s="4"/>
    </row>
    <row r="16" spans="1:12" ht="15">
      <c r="A16" s="6" t="s">
        <v>120</v>
      </c>
      <c r="B16" s="6" t="s">
        <v>71</v>
      </c>
      <c r="C16" s="15">
        <v>0</v>
      </c>
      <c r="D16" s="14">
        <v>0</v>
      </c>
      <c r="E16" s="25">
        <f t="shared" si="0"/>
        <v>0</v>
      </c>
      <c r="F16" s="4"/>
      <c r="G16" s="4"/>
      <c r="H16" s="4"/>
      <c r="I16" s="4"/>
      <c r="J16" s="4"/>
      <c r="K16" s="4"/>
      <c r="L16" s="4"/>
    </row>
    <row r="17" spans="1:12" ht="15">
      <c r="A17" s="6" t="s">
        <v>121</v>
      </c>
      <c r="B17" s="6" t="s">
        <v>72</v>
      </c>
      <c r="C17" s="15">
        <f>'נספח 3 - פיצויים בני 50-60'!B30</f>
        <v>0</v>
      </c>
      <c r="D17" s="14">
        <v>0</v>
      </c>
      <c r="E17" s="25">
        <f t="shared" si="0"/>
        <v>0</v>
      </c>
      <c r="F17" s="4"/>
      <c r="G17" s="4"/>
      <c r="H17" s="4"/>
      <c r="I17" s="4"/>
      <c r="J17" s="4"/>
      <c r="K17" s="4"/>
      <c r="L17" s="4"/>
    </row>
    <row r="18" spans="1:12" ht="15">
      <c r="A18" s="6" t="s">
        <v>122</v>
      </c>
      <c r="B18" s="6" t="s">
        <v>73</v>
      </c>
      <c r="C18" s="15">
        <f>'נספח 3 - פיצויים בני 50-60'!B35</f>
        <v>0</v>
      </c>
      <c r="D18" s="14">
        <v>0</v>
      </c>
      <c r="E18" s="25">
        <f t="shared" si="0"/>
        <v>0</v>
      </c>
      <c r="F18" s="4"/>
      <c r="G18" s="4"/>
      <c r="H18" s="4"/>
      <c r="I18" s="4"/>
      <c r="J18" s="4"/>
      <c r="K18" s="4"/>
      <c r="L18" s="4"/>
    </row>
    <row r="19" spans="1:12" ht="15">
      <c r="A19" s="6" t="s">
        <v>123</v>
      </c>
      <c r="B19" s="6" t="s">
        <v>74</v>
      </c>
      <c r="C19" s="15">
        <v>0</v>
      </c>
      <c r="D19" s="14">
        <v>0</v>
      </c>
      <c r="E19" s="25">
        <f t="shared" si="0"/>
        <v>0</v>
      </c>
      <c r="F19" s="4"/>
      <c r="G19" s="4"/>
      <c r="H19" s="4"/>
      <c r="I19" s="4"/>
      <c r="J19" s="4"/>
      <c r="K19" s="4"/>
      <c r="L19" s="4"/>
    </row>
    <row r="20" spans="1:12" ht="15">
      <c r="A20" s="6" t="s">
        <v>124</v>
      </c>
      <c r="B20" s="6" t="s">
        <v>75</v>
      </c>
      <c r="C20" s="15">
        <v>0</v>
      </c>
      <c r="D20" s="14">
        <v>0</v>
      </c>
      <c r="E20" s="25">
        <f t="shared" si="0"/>
        <v>0</v>
      </c>
      <c r="F20" s="4"/>
      <c r="G20" s="4"/>
      <c r="H20" s="4"/>
      <c r="I20" s="4"/>
      <c r="J20" s="4"/>
      <c r="K20" s="4"/>
      <c r="L20" s="4"/>
    </row>
    <row r="21" spans="1:12" ht="15">
      <c r="A21" s="6" t="s">
        <v>125</v>
      </c>
      <c r="B21" s="6" t="s">
        <v>76</v>
      </c>
      <c r="C21" s="15">
        <f>'נספח 3 - פיצויים בני 50-60'!B39</f>
        <v>3.03</v>
      </c>
      <c r="D21" s="14">
        <v>0</v>
      </c>
      <c r="E21" s="25">
        <f t="shared" si="0"/>
        <v>3030</v>
      </c>
      <c r="F21" s="4"/>
      <c r="G21" s="4"/>
      <c r="H21" s="4"/>
      <c r="I21" s="4"/>
      <c r="J21" s="4"/>
      <c r="K21" s="4"/>
      <c r="L21" s="4"/>
    </row>
    <row r="22" spans="1:12" ht="15">
      <c r="A22" s="6" t="s">
        <v>126</v>
      </c>
      <c r="B22" s="6" t="s">
        <v>77</v>
      </c>
      <c r="C22" s="15">
        <f>'נספח 3 - פיצויים בני 50-60'!B42</f>
        <v>0</v>
      </c>
      <c r="D22" s="14">
        <v>0</v>
      </c>
      <c r="E22" s="25">
        <f t="shared" si="0"/>
        <v>0</v>
      </c>
      <c r="F22" s="4"/>
      <c r="G22" s="4"/>
      <c r="H22" s="4"/>
      <c r="I22" s="4"/>
      <c r="J22" s="4"/>
      <c r="K22" s="4"/>
      <c r="L22" s="4"/>
    </row>
    <row r="23" spans="1:12" ht="15">
      <c r="A23" s="16"/>
      <c r="B23" s="16" t="s">
        <v>78</v>
      </c>
      <c r="C23" s="24"/>
      <c r="D23" s="18"/>
      <c r="E23" s="26"/>
      <c r="F23" s="4"/>
      <c r="G23" s="4"/>
      <c r="H23" s="4"/>
      <c r="I23" s="4"/>
      <c r="J23" s="4"/>
      <c r="K23" s="4"/>
      <c r="L23" s="4"/>
    </row>
    <row r="24" spans="1:12" ht="15">
      <c r="A24" s="6" t="s">
        <v>127</v>
      </c>
      <c r="B24" s="6" t="s">
        <v>79</v>
      </c>
      <c r="C24" s="15">
        <f>'נספח 2- פיצויים בני 50-60'!B49</f>
        <v>0</v>
      </c>
      <c r="D24" s="14">
        <v>0</v>
      </c>
      <c r="E24" s="25">
        <f t="shared" si="0"/>
        <v>0</v>
      </c>
      <c r="F24" s="4"/>
      <c r="G24" s="4"/>
      <c r="H24" s="4"/>
      <c r="I24" s="4"/>
      <c r="J24" s="4"/>
      <c r="K24" s="4"/>
      <c r="L24" s="4"/>
    </row>
    <row r="25" spans="1:12" ht="15">
      <c r="A25" s="6" t="s">
        <v>128</v>
      </c>
      <c r="B25" s="6" t="s">
        <v>80</v>
      </c>
      <c r="C25" s="15">
        <f>'נספח 2- פיצויים בני 50-60'!B53</f>
        <v>0</v>
      </c>
      <c r="D25" s="14">
        <v>0</v>
      </c>
      <c r="E25" s="25">
        <f t="shared" si="0"/>
        <v>0</v>
      </c>
      <c r="F25" s="4"/>
      <c r="G25" s="4"/>
      <c r="H25" s="4"/>
      <c r="I25" s="4"/>
      <c r="J25" s="4"/>
      <c r="K25" s="4"/>
      <c r="L25" s="4"/>
    </row>
    <row r="26" spans="1:12" ht="15">
      <c r="A26" s="16" t="s">
        <v>129</v>
      </c>
      <c r="B26" s="16" t="s">
        <v>81</v>
      </c>
      <c r="C26" s="22">
        <f>SUM(C4:C25)</f>
        <v>3.03</v>
      </c>
      <c r="D26" s="18">
        <v>0</v>
      </c>
      <c r="E26" s="26">
        <f>SUM(E4:E25)</f>
        <v>3030</v>
      </c>
      <c r="F26" s="4"/>
      <c r="G26" s="4"/>
      <c r="H26" s="4"/>
      <c r="I26" s="4"/>
      <c r="J26" s="4"/>
      <c r="K26" s="4"/>
      <c r="L26" s="4"/>
    </row>
    <row r="27" spans="1:12" ht="15">
      <c r="A27" s="16"/>
      <c r="B27" s="6" t="s">
        <v>82</v>
      </c>
      <c r="C27" s="29"/>
      <c r="D27" s="14"/>
      <c r="E27" s="25">
        <f t="shared" si="0"/>
        <v>0</v>
      </c>
      <c r="F27" s="4"/>
      <c r="G27" s="4"/>
      <c r="H27" s="4"/>
      <c r="I27" s="4"/>
      <c r="J27" s="4"/>
      <c r="K27" s="4"/>
      <c r="L27" s="4"/>
    </row>
    <row r="28" spans="1:12" ht="15">
      <c r="A28" s="6" t="s">
        <v>130</v>
      </c>
      <c r="B28" s="6" t="s">
        <v>86</v>
      </c>
      <c r="C28" s="14">
        <v>0</v>
      </c>
      <c r="D28" s="14">
        <v>0</v>
      </c>
      <c r="E28" s="14">
        <v>0</v>
      </c>
      <c r="F28" s="4"/>
      <c r="G28" s="4"/>
      <c r="H28" s="4"/>
      <c r="I28" s="4"/>
      <c r="J28" s="4"/>
      <c r="K28" s="4"/>
      <c r="L28" s="4"/>
    </row>
    <row r="29" spans="1:12" ht="15">
      <c r="A29" s="6" t="s">
        <v>131</v>
      </c>
      <c r="B29" s="6" t="s">
        <v>87</v>
      </c>
      <c r="C29" s="14">
        <v>0</v>
      </c>
      <c r="D29" s="14">
        <v>0</v>
      </c>
      <c r="E29" s="14">
        <v>0</v>
      </c>
      <c r="F29" s="4"/>
      <c r="G29" s="4"/>
      <c r="H29" s="4"/>
      <c r="I29" s="4"/>
      <c r="J29" s="4"/>
      <c r="K29" s="4"/>
      <c r="L29" s="4"/>
    </row>
    <row r="30" spans="1:12" ht="15">
      <c r="A30" s="6"/>
      <c r="B30" s="6" t="s">
        <v>33</v>
      </c>
      <c r="C30" s="8">
        <v>0</v>
      </c>
      <c r="D30" s="14">
        <v>0</v>
      </c>
      <c r="E30" s="25">
        <f t="shared" si="0"/>
        <v>0</v>
      </c>
      <c r="F30" s="4"/>
      <c r="G30" s="4"/>
      <c r="H30" s="4"/>
      <c r="I30" s="4"/>
      <c r="J30" s="4"/>
      <c r="K30" s="4"/>
      <c r="L30" s="4"/>
    </row>
    <row r="31" spans="1:12" ht="15">
      <c r="A31" s="6"/>
      <c r="B31" s="6"/>
      <c r="C31" s="8"/>
      <c r="D31" s="5"/>
      <c r="E31" s="25">
        <f t="shared" si="0"/>
        <v>0</v>
      </c>
      <c r="F31" s="4"/>
      <c r="G31" s="4"/>
      <c r="H31" s="4"/>
      <c r="I31" s="4"/>
      <c r="J31" s="4"/>
      <c r="K31" s="4"/>
      <c r="L31" s="4"/>
    </row>
    <row r="32" spans="1:12" ht="15">
      <c r="A32" s="6" t="s">
        <v>132</v>
      </c>
      <c r="B32" s="6" t="s">
        <v>88</v>
      </c>
      <c r="C32" s="8">
        <v>0</v>
      </c>
      <c r="D32" s="4"/>
      <c r="E32" s="25">
        <f t="shared" si="0"/>
        <v>0</v>
      </c>
      <c r="F32" s="4"/>
      <c r="G32" s="4"/>
      <c r="H32" s="4"/>
      <c r="I32" s="4"/>
      <c r="J32" s="4"/>
      <c r="K32" s="4"/>
      <c r="L32" s="4"/>
    </row>
  </sheetData>
  <sheetProtection/>
  <mergeCells count="1">
    <mergeCell ref="B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rightToLeft="1" zoomScale="80" zoomScaleNormal="80" zoomScalePageLayoutView="0" workbookViewId="0" topLeftCell="B1">
      <selection activeCell="B40" sqref="B40"/>
    </sheetView>
  </sheetViews>
  <sheetFormatPr defaultColWidth="9.140625" defaultRowHeight="15"/>
  <cols>
    <col min="2" max="2" width="63.28125" style="0" customWidth="1"/>
    <col min="3" max="3" width="10.8515625" style="0" bestFit="1" customWidth="1"/>
    <col min="4" max="4" width="10.421875" style="0" bestFit="1" customWidth="1"/>
    <col min="5" max="5" width="14.421875" style="0" hidden="1" customWidth="1"/>
  </cols>
  <sheetData>
    <row r="1" spans="2:14" ht="15">
      <c r="B1" s="38" t="s">
        <v>177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2" ht="14.25">
      <c r="B2" s="28"/>
      <c r="C2" s="28"/>
      <c r="D2" s="28"/>
      <c r="E2" s="28"/>
      <c r="F2" s="28"/>
      <c r="G2" s="28"/>
      <c r="H2" s="28"/>
      <c r="I2" s="28"/>
      <c r="J2" s="28"/>
      <c r="K2" s="28"/>
      <c r="L2" s="4"/>
    </row>
    <row r="3" spans="1:12" ht="14.25">
      <c r="A3" t="s">
        <v>111</v>
      </c>
      <c r="B3" s="4" t="s">
        <v>0</v>
      </c>
      <c r="C3" s="4" t="s">
        <v>1</v>
      </c>
      <c r="D3" s="4" t="s">
        <v>2</v>
      </c>
      <c r="E3" s="4" t="s">
        <v>89</v>
      </c>
      <c r="F3" s="4"/>
      <c r="G3" s="4"/>
      <c r="H3" s="4"/>
      <c r="I3" s="4"/>
      <c r="J3" s="4"/>
      <c r="K3" s="4"/>
      <c r="L3" s="4"/>
    </row>
    <row r="4" spans="1:12" ht="15">
      <c r="A4" s="16"/>
      <c r="B4" s="16" t="s">
        <v>59</v>
      </c>
      <c r="C4" s="24"/>
      <c r="D4" s="17"/>
      <c r="E4" s="17"/>
      <c r="F4" s="4"/>
      <c r="G4" s="4"/>
      <c r="H4" s="4"/>
      <c r="I4" s="4"/>
      <c r="J4" s="4"/>
      <c r="K4" s="4"/>
      <c r="L4" s="4"/>
    </row>
    <row r="5" spans="1:12" ht="15">
      <c r="A5" s="6" t="s">
        <v>112</v>
      </c>
      <c r="B5" s="6" t="s">
        <v>60</v>
      </c>
      <c r="C5" s="15">
        <f>'נספח 2- פיצויים בני 50-60'!B7</f>
        <v>0</v>
      </c>
      <c r="D5" s="32">
        <v>0</v>
      </c>
      <c r="E5" s="25">
        <f>C5*1000</f>
        <v>0</v>
      </c>
      <c r="F5" s="4"/>
      <c r="G5" s="4"/>
      <c r="H5" s="4"/>
      <c r="I5" s="4"/>
      <c r="J5" s="4"/>
      <c r="K5" s="4"/>
      <c r="L5" s="4"/>
    </row>
    <row r="6" spans="1:12" ht="15">
      <c r="A6" s="6" t="s">
        <v>113</v>
      </c>
      <c r="B6" s="6" t="s">
        <v>61</v>
      </c>
      <c r="C6" s="15">
        <v>0</v>
      </c>
      <c r="D6" s="32">
        <v>0</v>
      </c>
      <c r="E6" s="25">
        <f aca="true" t="shared" si="0" ref="E6:E32">C6*1000</f>
        <v>0</v>
      </c>
      <c r="F6" s="4"/>
      <c r="G6" s="4"/>
      <c r="H6" s="4"/>
      <c r="I6" s="4"/>
      <c r="J6" s="4"/>
      <c r="K6" s="4"/>
      <c r="L6" s="4"/>
    </row>
    <row r="7" spans="1:12" ht="15">
      <c r="A7" s="16"/>
      <c r="B7" s="16" t="s">
        <v>62</v>
      </c>
      <c r="C7" s="24"/>
      <c r="D7" s="33"/>
      <c r="E7" s="26"/>
      <c r="F7" s="4"/>
      <c r="G7" s="4"/>
      <c r="H7" s="4"/>
      <c r="I7" s="4"/>
      <c r="J7" s="4"/>
      <c r="K7" s="4"/>
      <c r="L7" s="4"/>
    </row>
    <row r="8" spans="1:12" ht="15">
      <c r="A8" s="6" t="s">
        <v>114</v>
      </c>
      <c r="B8" s="6" t="s">
        <v>63</v>
      </c>
      <c r="C8" s="15">
        <f>'נספח 2- פיצויים בני 50-60'!B33</f>
        <v>0</v>
      </c>
      <c r="D8" s="32">
        <v>0</v>
      </c>
      <c r="E8" s="25">
        <f t="shared" si="0"/>
        <v>0</v>
      </c>
      <c r="F8" s="4"/>
      <c r="G8" s="4"/>
      <c r="H8" s="4"/>
      <c r="I8" s="4"/>
      <c r="J8" s="4"/>
      <c r="K8" s="4"/>
      <c r="L8" s="4"/>
    </row>
    <row r="9" spans="1:12" ht="15">
      <c r="A9" s="6" t="s">
        <v>115</v>
      </c>
      <c r="B9" s="6" t="s">
        <v>64</v>
      </c>
      <c r="C9" s="15">
        <v>0</v>
      </c>
      <c r="D9" s="32">
        <v>0</v>
      </c>
      <c r="E9" s="25">
        <f t="shared" si="0"/>
        <v>0</v>
      </c>
      <c r="F9" s="4"/>
      <c r="G9" s="4"/>
      <c r="H9" s="4"/>
      <c r="I9" s="4"/>
      <c r="J9" s="4"/>
      <c r="K9" s="4"/>
      <c r="L9" s="4"/>
    </row>
    <row r="10" spans="1:12" ht="15">
      <c r="A10" s="16"/>
      <c r="B10" s="16" t="s">
        <v>65</v>
      </c>
      <c r="C10" s="24"/>
      <c r="D10" s="33"/>
      <c r="E10" s="26"/>
      <c r="F10" s="4"/>
      <c r="G10" s="4"/>
      <c r="H10" s="4"/>
      <c r="I10" s="4"/>
      <c r="J10" s="4"/>
      <c r="K10" s="4"/>
      <c r="L10" s="4"/>
    </row>
    <row r="11" spans="1:12" ht="15">
      <c r="A11" s="6" t="s">
        <v>116</v>
      </c>
      <c r="B11" s="6" t="s">
        <v>66</v>
      </c>
      <c r="C11" s="15">
        <v>0</v>
      </c>
      <c r="D11" s="32">
        <v>0</v>
      </c>
      <c r="E11" s="25">
        <f t="shared" si="0"/>
        <v>0</v>
      </c>
      <c r="F11" s="4"/>
      <c r="G11" s="4"/>
      <c r="H11" s="4"/>
      <c r="I11" s="4"/>
      <c r="J11" s="4"/>
      <c r="K11" s="4"/>
      <c r="L11" s="4"/>
    </row>
    <row r="12" spans="1:12" ht="15">
      <c r="A12" s="6" t="s">
        <v>117</v>
      </c>
      <c r="B12" s="6" t="s">
        <v>67</v>
      </c>
      <c r="C12" s="15">
        <v>0</v>
      </c>
      <c r="D12" s="32">
        <v>0</v>
      </c>
      <c r="E12" s="25">
        <f t="shared" si="0"/>
        <v>0</v>
      </c>
      <c r="F12" s="4"/>
      <c r="G12" s="4"/>
      <c r="H12" s="4"/>
      <c r="I12" s="4"/>
      <c r="J12" s="4"/>
      <c r="K12" s="4"/>
      <c r="L12" s="4"/>
    </row>
    <row r="13" spans="1:12" ht="15">
      <c r="A13" s="6" t="s">
        <v>118</v>
      </c>
      <c r="B13" s="6" t="s">
        <v>68</v>
      </c>
      <c r="C13" s="15">
        <f>'נספח 2- פיצויים בני 50-60'!B45</f>
        <v>0</v>
      </c>
      <c r="D13" s="32">
        <v>0</v>
      </c>
      <c r="E13" s="25">
        <f t="shared" si="0"/>
        <v>0</v>
      </c>
      <c r="F13" s="4"/>
      <c r="G13" s="4"/>
      <c r="H13" s="4"/>
      <c r="I13" s="4"/>
      <c r="J13" s="4"/>
      <c r="K13" s="4"/>
      <c r="L13" s="4"/>
    </row>
    <row r="14" spans="1:12" ht="15">
      <c r="A14" s="16"/>
      <c r="B14" s="16" t="s">
        <v>69</v>
      </c>
      <c r="C14" s="24"/>
      <c r="D14" s="33"/>
      <c r="E14" s="26"/>
      <c r="F14" s="4"/>
      <c r="G14" s="4"/>
      <c r="H14" s="4"/>
      <c r="I14" s="4"/>
      <c r="J14" s="4"/>
      <c r="K14" s="4"/>
      <c r="L14" s="4"/>
    </row>
    <row r="15" spans="1:12" ht="15">
      <c r="A15" s="6" t="s">
        <v>119</v>
      </c>
      <c r="B15" s="6" t="s">
        <v>70</v>
      </c>
      <c r="C15" s="15">
        <v>0</v>
      </c>
      <c r="D15" s="32">
        <v>0</v>
      </c>
      <c r="E15" s="25">
        <f t="shared" si="0"/>
        <v>0</v>
      </c>
      <c r="F15" s="4"/>
      <c r="G15" s="4"/>
      <c r="H15" s="4"/>
      <c r="I15" s="4"/>
      <c r="J15" s="4"/>
      <c r="K15" s="4"/>
      <c r="L15" s="4"/>
    </row>
    <row r="16" spans="1:12" ht="15">
      <c r="A16" s="6" t="s">
        <v>120</v>
      </c>
      <c r="B16" s="6" t="s">
        <v>71</v>
      </c>
      <c r="C16" s="15">
        <v>0</v>
      </c>
      <c r="D16" s="32">
        <v>0</v>
      </c>
      <c r="E16" s="25">
        <f t="shared" si="0"/>
        <v>0</v>
      </c>
      <c r="F16" s="4"/>
      <c r="G16" s="4"/>
      <c r="H16" s="4"/>
      <c r="I16" s="4"/>
      <c r="J16" s="4"/>
      <c r="K16" s="4"/>
      <c r="L16" s="4"/>
    </row>
    <row r="17" spans="1:12" ht="15">
      <c r="A17" s="6" t="s">
        <v>121</v>
      </c>
      <c r="B17" s="6" t="s">
        <v>72</v>
      </c>
      <c r="C17" s="15">
        <f>'נספח 3 - פיצויים בני 50-60'!B30</f>
        <v>0</v>
      </c>
      <c r="D17" s="32">
        <v>0</v>
      </c>
      <c r="E17" s="25">
        <f t="shared" si="0"/>
        <v>0</v>
      </c>
      <c r="F17" s="4"/>
      <c r="G17" s="4"/>
      <c r="H17" s="4"/>
      <c r="I17" s="4"/>
      <c r="J17" s="4"/>
      <c r="K17" s="4"/>
      <c r="L17" s="4"/>
    </row>
    <row r="18" spans="1:12" ht="15">
      <c r="A18" s="6" t="s">
        <v>122</v>
      </c>
      <c r="B18" s="6" t="s">
        <v>73</v>
      </c>
      <c r="C18" s="15">
        <f>'נספח 3 - פיצויים בני 50-60'!B35</f>
        <v>0</v>
      </c>
      <c r="D18" s="32">
        <v>0</v>
      </c>
      <c r="E18" s="25">
        <f t="shared" si="0"/>
        <v>0</v>
      </c>
      <c r="F18" s="4"/>
      <c r="G18" s="4"/>
      <c r="H18" s="4"/>
      <c r="I18" s="4"/>
      <c r="J18" s="4"/>
      <c r="K18" s="4"/>
      <c r="L18" s="4"/>
    </row>
    <row r="19" spans="1:12" ht="15">
      <c r="A19" s="6" t="s">
        <v>123</v>
      </c>
      <c r="B19" s="6" t="s">
        <v>74</v>
      </c>
      <c r="C19" s="15">
        <v>0</v>
      </c>
      <c r="D19" s="32">
        <v>0</v>
      </c>
      <c r="E19" s="25">
        <f t="shared" si="0"/>
        <v>0</v>
      </c>
      <c r="F19" s="4"/>
      <c r="G19" s="4"/>
      <c r="H19" s="4"/>
      <c r="I19" s="4"/>
      <c r="J19" s="4"/>
      <c r="K19" s="4"/>
      <c r="L19" s="4"/>
    </row>
    <row r="20" spans="1:12" ht="15">
      <c r="A20" s="6" t="s">
        <v>124</v>
      </c>
      <c r="B20" s="6" t="s">
        <v>75</v>
      </c>
      <c r="C20" s="15">
        <v>0</v>
      </c>
      <c r="D20" s="32">
        <v>0</v>
      </c>
      <c r="E20" s="25">
        <f t="shared" si="0"/>
        <v>0</v>
      </c>
      <c r="F20" s="4"/>
      <c r="G20" s="4"/>
      <c r="H20" s="4"/>
      <c r="I20" s="4"/>
      <c r="J20" s="4"/>
      <c r="K20" s="4"/>
      <c r="L20" s="4"/>
    </row>
    <row r="21" spans="1:12" ht="15">
      <c r="A21" s="6" t="s">
        <v>125</v>
      </c>
      <c r="B21" s="6" t="s">
        <v>76</v>
      </c>
      <c r="C21" s="15">
        <f>'נספח 3 - פיצויים בני 50-60'!B39</f>
        <v>3.03</v>
      </c>
      <c r="D21" s="32">
        <v>0</v>
      </c>
      <c r="E21" s="25">
        <f t="shared" si="0"/>
        <v>3030</v>
      </c>
      <c r="F21" s="4"/>
      <c r="G21" s="4"/>
      <c r="H21" s="4"/>
      <c r="I21" s="4"/>
      <c r="J21" s="4"/>
      <c r="K21" s="4"/>
      <c r="L21" s="4"/>
    </row>
    <row r="22" spans="1:12" ht="15">
      <c r="A22" s="6" t="s">
        <v>126</v>
      </c>
      <c r="B22" s="6" t="s">
        <v>77</v>
      </c>
      <c r="C22" s="15">
        <f>'נספח 3 - פיצויים בני 50-60'!B42</f>
        <v>0</v>
      </c>
      <c r="D22" s="32">
        <v>0</v>
      </c>
      <c r="E22" s="25">
        <f t="shared" si="0"/>
        <v>0</v>
      </c>
      <c r="F22" s="4"/>
      <c r="G22" s="4"/>
      <c r="H22" s="4"/>
      <c r="I22" s="4"/>
      <c r="J22" s="4"/>
      <c r="K22" s="4"/>
      <c r="L22" s="4"/>
    </row>
    <row r="23" spans="1:12" ht="15">
      <c r="A23" s="16"/>
      <c r="B23" s="16" t="s">
        <v>78</v>
      </c>
      <c r="C23" s="24"/>
      <c r="D23" s="33"/>
      <c r="E23" s="26"/>
      <c r="F23" s="4"/>
      <c r="G23" s="4"/>
      <c r="H23" s="4"/>
      <c r="I23" s="4"/>
      <c r="J23" s="4"/>
      <c r="K23" s="4"/>
      <c r="L23" s="4"/>
    </row>
    <row r="24" spans="1:12" ht="15">
      <c r="A24" s="6" t="s">
        <v>127</v>
      </c>
      <c r="B24" s="6" t="s">
        <v>79</v>
      </c>
      <c r="C24" s="15">
        <f>'נספח 2- פיצויים בני 50-60'!B49</f>
        <v>0</v>
      </c>
      <c r="D24" s="32">
        <v>0</v>
      </c>
      <c r="E24" s="25">
        <f t="shared" si="0"/>
        <v>0</v>
      </c>
      <c r="F24" s="4"/>
      <c r="G24" s="4"/>
      <c r="H24" s="4"/>
      <c r="I24" s="4"/>
      <c r="J24" s="4"/>
      <c r="K24" s="4"/>
      <c r="L24" s="4"/>
    </row>
    <row r="25" spans="1:12" ht="15">
      <c r="A25" s="6" t="s">
        <v>128</v>
      </c>
      <c r="B25" s="6" t="s">
        <v>80</v>
      </c>
      <c r="C25" s="15">
        <f>'נספח 2- פיצויים בני 50-60'!B53</f>
        <v>0</v>
      </c>
      <c r="D25" s="32">
        <v>0</v>
      </c>
      <c r="E25" s="25">
        <f t="shared" si="0"/>
        <v>0</v>
      </c>
      <c r="F25" s="4"/>
      <c r="G25" s="4"/>
      <c r="H25" s="4"/>
      <c r="I25" s="4"/>
      <c r="J25" s="4"/>
      <c r="K25" s="4"/>
      <c r="L25" s="4"/>
    </row>
    <row r="26" spans="1:12" ht="15">
      <c r="A26" s="16" t="s">
        <v>129</v>
      </c>
      <c r="B26" s="16" t="s">
        <v>81</v>
      </c>
      <c r="C26" s="22">
        <f>SUM(C4:C25)</f>
        <v>3.03</v>
      </c>
      <c r="D26" s="33">
        <v>0</v>
      </c>
      <c r="E26" s="26">
        <f>SUM(E4:E25)</f>
        <v>3030</v>
      </c>
      <c r="F26" s="4"/>
      <c r="G26" s="4"/>
      <c r="H26" s="4"/>
      <c r="I26" s="4"/>
      <c r="J26" s="4"/>
      <c r="K26" s="4"/>
      <c r="L26" s="4"/>
    </row>
    <row r="27" spans="1:12" ht="15">
      <c r="A27" s="16"/>
      <c r="B27" s="6" t="s">
        <v>82</v>
      </c>
      <c r="C27" s="29"/>
      <c r="D27" s="14"/>
      <c r="E27" s="25">
        <f t="shared" si="0"/>
        <v>0</v>
      </c>
      <c r="F27" s="4"/>
      <c r="G27" s="4"/>
      <c r="H27" s="4"/>
      <c r="I27" s="4"/>
      <c r="J27" s="4"/>
      <c r="K27" s="4"/>
      <c r="L27" s="4"/>
    </row>
    <row r="28" spans="1:12" ht="15">
      <c r="A28" s="6" t="s">
        <v>130</v>
      </c>
      <c r="B28" s="6" t="s">
        <v>86</v>
      </c>
      <c r="C28" s="14">
        <v>0</v>
      </c>
      <c r="D28" s="14">
        <v>0</v>
      </c>
      <c r="E28" s="14">
        <v>0</v>
      </c>
      <c r="F28" s="4"/>
      <c r="G28" s="4"/>
      <c r="H28" s="4"/>
      <c r="I28" s="4"/>
      <c r="J28" s="4"/>
      <c r="K28" s="4"/>
      <c r="L28" s="4"/>
    </row>
    <row r="29" spans="1:12" ht="15">
      <c r="A29" s="6" t="s">
        <v>131</v>
      </c>
      <c r="B29" s="6" t="s">
        <v>87</v>
      </c>
      <c r="C29" s="14">
        <v>0</v>
      </c>
      <c r="D29" s="14">
        <v>0</v>
      </c>
      <c r="E29" s="14">
        <v>0</v>
      </c>
      <c r="F29" s="4"/>
      <c r="G29" s="4"/>
      <c r="H29" s="4"/>
      <c r="I29" s="4"/>
      <c r="J29" s="4"/>
      <c r="K29" s="4"/>
      <c r="L29" s="4"/>
    </row>
    <row r="30" spans="1:12" ht="15">
      <c r="A30" s="6"/>
      <c r="B30" s="6" t="s">
        <v>33</v>
      </c>
      <c r="C30" s="1">
        <v>0</v>
      </c>
      <c r="D30" s="14">
        <v>0</v>
      </c>
      <c r="E30" s="25">
        <f t="shared" si="0"/>
        <v>0</v>
      </c>
      <c r="F30" s="4"/>
      <c r="G30" s="4"/>
      <c r="H30" s="4"/>
      <c r="I30" s="4"/>
      <c r="J30" s="4"/>
      <c r="K30" s="4"/>
      <c r="L30" s="4"/>
    </row>
    <row r="31" spans="1:12" ht="15">
      <c r="A31" s="6"/>
      <c r="B31" s="6"/>
      <c r="C31" s="8"/>
      <c r="D31" s="5"/>
      <c r="E31" s="25">
        <f t="shared" si="0"/>
        <v>0</v>
      </c>
      <c r="F31" s="4"/>
      <c r="G31" s="4"/>
      <c r="H31" s="4"/>
      <c r="I31" s="4"/>
      <c r="J31" s="4"/>
      <c r="K31" s="4"/>
      <c r="L31" s="4"/>
    </row>
    <row r="32" spans="1:12" ht="15">
      <c r="A32" s="6" t="s">
        <v>132</v>
      </c>
      <c r="B32" s="6" t="s">
        <v>88</v>
      </c>
      <c r="C32" s="8">
        <v>0</v>
      </c>
      <c r="D32" s="4"/>
      <c r="E32" s="25">
        <f t="shared" si="0"/>
        <v>0</v>
      </c>
      <c r="F32" s="4"/>
      <c r="G32" s="4"/>
      <c r="H32" s="4"/>
      <c r="I32" s="4"/>
      <c r="J32" s="4"/>
      <c r="K32" s="4"/>
      <c r="L32" s="4"/>
    </row>
  </sheetData>
  <sheetProtection/>
  <mergeCells count="1">
    <mergeCell ref="B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C56"/>
  <sheetViews>
    <sheetView rightToLeft="1" zoomScale="80" zoomScaleNormal="80" zoomScalePageLayoutView="0" workbookViewId="0" topLeftCell="A25">
      <selection activeCell="A59" sqref="A59"/>
    </sheetView>
  </sheetViews>
  <sheetFormatPr defaultColWidth="9.140625" defaultRowHeight="15"/>
  <cols>
    <col min="1" max="1" width="48.421875" style="0" bestFit="1" customWidth="1"/>
    <col min="2" max="2" width="13.28125" style="7" bestFit="1" customWidth="1"/>
    <col min="3" max="3" width="11.7109375" style="0" bestFit="1" customWidth="1"/>
  </cols>
  <sheetData>
    <row r="1" spans="1:3" ht="15">
      <c r="A1" s="37" t="s">
        <v>99</v>
      </c>
      <c r="B1" s="37"/>
      <c r="C1" s="37"/>
    </row>
    <row r="2" spans="1:3" ht="15">
      <c r="A2" s="37" t="s">
        <v>174</v>
      </c>
      <c r="B2" s="37"/>
      <c r="C2" s="37"/>
    </row>
    <row r="4" spans="1:3" ht="14.25">
      <c r="A4" t="s">
        <v>0</v>
      </c>
      <c r="B4" s="7" t="s">
        <v>1</v>
      </c>
      <c r="C4" t="s">
        <v>2</v>
      </c>
    </row>
    <row r="5" ht="15">
      <c r="A5" s="2" t="s">
        <v>34</v>
      </c>
    </row>
    <row r="6" ht="15">
      <c r="A6" s="2" t="s">
        <v>35</v>
      </c>
    </row>
    <row r="7" spans="1:3" ht="14.25">
      <c r="A7" s="3" t="s">
        <v>36</v>
      </c>
      <c r="B7" s="7">
        <v>0</v>
      </c>
      <c r="C7" s="9">
        <f>B7/$B$55</f>
        <v>0</v>
      </c>
    </row>
    <row r="8" spans="1:3" ht="15">
      <c r="A8" s="19" t="s">
        <v>37</v>
      </c>
      <c r="B8" s="20">
        <v>0</v>
      </c>
      <c r="C8" s="21">
        <f>B8/$B$55</f>
        <v>0</v>
      </c>
    </row>
    <row r="9" spans="1:3" ht="15">
      <c r="A9" s="2" t="s">
        <v>38</v>
      </c>
      <c r="C9" s="9"/>
    </row>
    <row r="10" spans="1:3" ht="14.25">
      <c r="A10" s="3" t="s">
        <v>46</v>
      </c>
      <c r="B10" s="7">
        <v>35.28</v>
      </c>
      <c r="C10" s="9">
        <f>B10/$B$55</f>
        <v>0.5191288993525603</v>
      </c>
    </row>
    <row r="11" spans="1:3" ht="14.25">
      <c r="A11" s="3" t="s">
        <v>102</v>
      </c>
      <c r="B11" s="7">
        <v>0.3</v>
      </c>
      <c r="C11" s="9">
        <f aca="true" t="shared" si="0" ref="C11:C26">B11/$B$55</f>
        <v>0.004414361389052384</v>
      </c>
    </row>
    <row r="12" spans="1:3" ht="14.25">
      <c r="A12" s="3" t="s">
        <v>145</v>
      </c>
      <c r="B12" s="7">
        <v>1.3</v>
      </c>
      <c r="C12" s="9">
        <f t="shared" si="0"/>
        <v>0.019128899352560333</v>
      </c>
    </row>
    <row r="13" spans="1:3" ht="14.25">
      <c r="A13" s="3" t="s">
        <v>101</v>
      </c>
      <c r="B13" s="7">
        <v>3.4</v>
      </c>
      <c r="C13" s="9">
        <f t="shared" si="0"/>
        <v>0.05002942907592702</v>
      </c>
    </row>
    <row r="14" spans="1:3" ht="14.25">
      <c r="A14" s="3" t="s">
        <v>135</v>
      </c>
      <c r="B14" s="7">
        <v>0.12</v>
      </c>
      <c r="C14" s="9">
        <f t="shared" si="0"/>
        <v>0.0017657445556209536</v>
      </c>
    </row>
    <row r="15" spans="1:3" ht="14.25">
      <c r="A15" s="3" t="s">
        <v>92</v>
      </c>
      <c r="B15" s="7">
        <v>1.68</v>
      </c>
      <c r="C15" s="9">
        <f t="shared" si="0"/>
        <v>0.02472042377869335</v>
      </c>
    </row>
    <row r="16" spans="1:3" ht="14.25">
      <c r="A16" s="3" t="s">
        <v>146</v>
      </c>
      <c r="B16" s="7">
        <v>0</v>
      </c>
      <c r="C16" s="9">
        <f t="shared" si="0"/>
        <v>0</v>
      </c>
    </row>
    <row r="17" spans="1:3" ht="14.25">
      <c r="A17" s="3" t="s">
        <v>93</v>
      </c>
      <c r="B17" s="7">
        <v>0.86</v>
      </c>
      <c r="C17" s="9">
        <f t="shared" si="0"/>
        <v>0.012654502648616834</v>
      </c>
    </row>
    <row r="18" spans="1:3" ht="14.25">
      <c r="A18" s="3" t="s">
        <v>95</v>
      </c>
      <c r="B18" s="7">
        <v>0</v>
      </c>
      <c r="C18" s="9">
        <f t="shared" si="0"/>
        <v>0</v>
      </c>
    </row>
    <row r="19" spans="1:3" ht="14.25">
      <c r="A19" s="3" t="s">
        <v>103</v>
      </c>
      <c r="B19" s="7">
        <v>0.75</v>
      </c>
      <c r="C19" s="9">
        <f t="shared" si="0"/>
        <v>0.01103590347263096</v>
      </c>
    </row>
    <row r="20" spans="1:3" ht="14.25">
      <c r="A20" s="3" t="s">
        <v>134</v>
      </c>
      <c r="B20" s="7">
        <v>0</v>
      </c>
      <c r="C20" s="9">
        <f t="shared" si="0"/>
        <v>0</v>
      </c>
    </row>
    <row r="21" spans="1:3" ht="14.25">
      <c r="A21" s="3" t="s">
        <v>161</v>
      </c>
      <c r="B21" s="7">
        <v>0</v>
      </c>
      <c r="C21" s="9">
        <f t="shared" si="0"/>
        <v>0</v>
      </c>
    </row>
    <row r="22" spans="1:3" ht="14.25">
      <c r="A22" s="3" t="s">
        <v>144</v>
      </c>
      <c r="B22" s="7">
        <v>0</v>
      </c>
      <c r="C22" s="9">
        <f t="shared" si="0"/>
        <v>0</v>
      </c>
    </row>
    <row r="23" spans="1:3" ht="14.25">
      <c r="A23" s="3" t="s">
        <v>39</v>
      </c>
      <c r="B23" s="7">
        <v>9.14</v>
      </c>
      <c r="C23" s="9">
        <f t="shared" si="0"/>
        <v>0.13449087698646264</v>
      </c>
    </row>
    <row r="24" spans="1:3" ht="14.25">
      <c r="A24" s="3" t="s">
        <v>40</v>
      </c>
      <c r="B24" s="7">
        <v>1.68</v>
      </c>
      <c r="C24" s="9">
        <f t="shared" si="0"/>
        <v>0.02472042377869335</v>
      </c>
    </row>
    <row r="25" spans="1:3" ht="14.25">
      <c r="A25" s="3" t="s">
        <v>192</v>
      </c>
      <c r="B25" s="7">
        <v>0.2</v>
      </c>
      <c r="C25" s="9">
        <f t="shared" si="0"/>
        <v>0.0029429075927015894</v>
      </c>
    </row>
    <row r="26" spans="1:3" ht="14.25">
      <c r="A26" s="3" t="s">
        <v>94</v>
      </c>
      <c r="B26" s="7">
        <v>0.66</v>
      </c>
      <c r="C26" s="9">
        <f t="shared" si="0"/>
        <v>0.009711595055915246</v>
      </c>
    </row>
    <row r="27" spans="1:3" ht="15">
      <c r="A27" s="19" t="s">
        <v>41</v>
      </c>
      <c r="B27" s="20">
        <f>SUM(B10:B26)</f>
        <v>55.36999999999999</v>
      </c>
      <c r="C27" s="21">
        <f>B27/$B$55</f>
        <v>0.8147439670394349</v>
      </c>
    </row>
    <row r="28" spans="1:3" ht="15">
      <c r="A28" s="2" t="s">
        <v>42</v>
      </c>
      <c r="B28" s="8">
        <f>SUM(B8,B27)</f>
        <v>55.36999999999999</v>
      </c>
      <c r="C28" s="10">
        <f>B28/$B$55</f>
        <v>0.8147439670394349</v>
      </c>
    </row>
    <row r="29" spans="1:3" ht="15">
      <c r="A29" s="2" t="s">
        <v>43</v>
      </c>
      <c r="C29" s="9"/>
    </row>
    <row r="30" spans="1:3" ht="15">
      <c r="A30" s="2" t="s">
        <v>35</v>
      </c>
      <c r="C30" s="9"/>
    </row>
    <row r="31" spans="1:3" ht="14.25">
      <c r="A31" s="3" t="s">
        <v>44</v>
      </c>
      <c r="B31" s="7">
        <v>0</v>
      </c>
      <c r="C31" s="9">
        <f aca="true" t="shared" si="1" ref="C31:C56">B31/$B$55</f>
        <v>0</v>
      </c>
    </row>
    <row r="32" spans="1:3" ht="14.25">
      <c r="A32" s="3" t="s">
        <v>45</v>
      </c>
      <c r="B32" s="7">
        <v>0</v>
      </c>
      <c r="C32" s="9">
        <f t="shared" si="1"/>
        <v>0</v>
      </c>
    </row>
    <row r="33" spans="1:3" ht="14.25">
      <c r="A33" s="3" t="s">
        <v>12</v>
      </c>
      <c r="B33" s="7">
        <v>0</v>
      </c>
      <c r="C33" s="9">
        <f t="shared" si="1"/>
        <v>0</v>
      </c>
    </row>
    <row r="34" spans="1:3" ht="15">
      <c r="A34" s="19" t="s">
        <v>37</v>
      </c>
      <c r="B34" s="20">
        <v>0</v>
      </c>
      <c r="C34" s="21">
        <f t="shared" si="1"/>
        <v>0</v>
      </c>
    </row>
    <row r="35" spans="1:3" ht="15">
      <c r="A35" s="2" t="s">
        <v>38</v>
      </c>
      <c r="C35" s="9"/>
    </row>
    <row r="36" spans="1:3" ht="14.25">
      <c r="A36" s="3" t="s">
        <v>46</v>
      </c>
      <c r="B36" s="7">
        <v>11.95</v>
      </c>
      <c r="C36" s="9">
        <f t="shared" si="1"/>
        <v>0.17583872866391995</v>
      </c>
    </row>
    <row r="37" spans="1:3" ht="15">
      <c r="A37" s="19" t="s">
        <v>41</v>
      </c>
      <c r="B37" s="20">
        <f>SUM(B36)</f>
        <v>11.95</v>
      </c>
      <c r="C37" s="21">
        <f t="shared" si="1"/>
        <v>0.17583872866391995</v>
      </c>
    </row>
    <row r="38" spans="1:3" ht="15">
      <c r="A38" s="2" t="s">
        <v>47</v>
      </c>
      <c r="B38" s="8">
        <f>SUM(B31:B33,B36)</f>
        <v>11.95</v>
      </c>
      <c r="C38" s="10">
        <f t="shared" si="1"/>
        <v>0.17583872866391995</v>
      </c>
    </row>
    <row r="39" spans="1:3" ht="15">
      <c r="A39" s="2" t="s">
        <v>48</v>
      </c>
      <c r="C39" s="9"/>
    </row>
    <row r="40" spans="1:3" ht="14.25">
      <c r="A40" s="3" t="s">
        <v>46</v>
      </c>
      <c r="B40" s="7">
        <v>0.64</v>
      </c>
      <c r="C40" s="9">
        <f t="shared" si="1"/>
        <v>0.009417304296645087</v>
      </c>
    </row>
    <row r="41" spans="1:3" ht="15">
      <c r="A41" s="19" t="s">
        <v>49</v>
      </c>
      <c r="B41" s="20">
        <f>SUM(B40)</f>
        <v>0.64</v>
      </c>
      <c r="C41" s="21">
        <f t="shared" si="1"/>
        <v>0.009417304296645087</v>
      </c>
    </row>
    <row r="42" spans="1:3" ht="15">
      <c r="A42" s="2" t="s">
        <v>50</v>
      </c>
      <c r="C42" s="9"/>
    </row>
    <row r="43" spans="1:3" ht="14.25">
      <c r="A43" s="3" t="s">
        <v>10</v>
      </c>
      <c r="B43" s="7">
        <v>0</v>
      </c>
      <c r="C43" s="9">
        <f t="shared" si="1"/>
        <v>0</v>
      </c>
    </row>
    <row r="44" spans="1:3" ht="14.25">
      <c r="A44" s="3" t="s">
        <v>11</v>
      </c>
      <c r="B44" s="7">
        <v>0</v>
      </c>
      <c r="C44" s="9">
        <f t="shared" si="1"/>
        <v>0</v>
      </c>
    </row>
    <row r="45" spans="1:3" ht="14.25">
      <c r="A45" s="3" t="s">
        <v>12</v>
      </c>
      <c r="B45" s="7">
        <v>0</v>
      </c>
      <c r="C45" s="9">
        <f t="shared" si="1"/>
        <v>0</v>
      </c>
    </row>
    <row r="46" spans="1:3" ht="15">
      <c r="A46" s="19" t="s">
        <v>51</v>
      </c>
      <c r="B46" s="20">
        <v>0</v>
      </c>
      <c r="C46" s="21">
        <f t="shared" si="1"/>
        <v>0</v>
      </c>
    </row>
    <row r="47" spans="1:3" ht="15">
      <c r="A47" s="2" t="s">
        <v>52</v>
      </c>
      <c r="C47" s="9"/>
    </row>
    <row r="48" spans="1:3" ht="14.25">
      <c r="A48" s="3" t="s">
        <v>10</v>
      </c>
      <c r="B48" s="7">
        <v>0</v>
      </c>
      <c r="C48" s="9">
        <f t="shared" si="1"/>
        <v>0</v>
      </c>
    </row>
    <row r="49" spans="1:3" ht="14.25">
      <c r="A49" s="3" t="s">
        <v>12</v>
      </c>
      <c r="B49" s="7">
        <v>0</v>
      </c>
      <c r="C49" s="9">
        <f t="shared" si="1"/>
        <v>0</v>
      </c>
    </row>
    <row r="50" spans="1:3" ht="15">
      <c r="A50" s="19" t="s">
        <v>53</v>
      </c>
      <c r="B50" s="20">
        <v>0</v>
      </c>
      <c r="C50" s="21">
        <f t="shared" si="1"/>
        <v>0</v>
      </c>
    </row>
    <row r="51" spans="1:3" ht="15">
      <c r="A51" s="2" t="s">
        <v>54</v>
      </c>
      <c r="C51" s="9"/>
    </row>
    <row r="52" spans="1:3" ht="14.25">
      <c r="A52" s="3" t="s">
        <v>10</v>
      </c>
      <c r="B52" s="7">
        <v>0</v>
      </c>
      <c r="C52" s="9">
        <f t="shared" si="1"/>
        <v>0</v>
      </c>
    </row>
    <row r="53" spans="1:3" ht="14.25">
      <c r="A53" s="3" t="s">
        <v>12</v>
      </c>
      <c r="B53" s="7">
        <v>0</v>
      </c>
      <c r="C53" s="9">
        <f t="shared" si="1"/>
        <v>0</v>
      </c>
    </row>
    <row r="54" spans="1:3" ht="15">
      <c r="A54" s="19" t="s">
        <v>55</v>
      </c>
      <c r="B54" s="20">
        <v>0</v>
      </c>
      <c r="C54" s="21">
        <f t="shared" si="1"/>
        <v>0</v>
      </c>
    </row>
    <row r="55" spans="1:3" ht="15">
      <c r="A55" s="2" t="s">
        <v>56</v>
      </c>
      <c r="B55" s="8">
        <f>SUM(B8,B27,B34,B37,B41,B46,B50,B54)</f>
        <v>67.96</v>
      </c>
      <c r="C55" s="10">
        <f t="shared" si="1"/>
        <v>1</v>
      </c>
    </row>
    <row r="56" spans="1:3" ht="15">
      <c r="A56" s="2" t="s">
        <v>33</v>
      </c>
      <c r="B56" s="8">
        <f>'נספח 2 - פיצויים בני 60 ומעלה'!B39+'נספח 2 - פיצויים בני 50 ומטה'!B39+'נספח 2- פיצויים בני 50-60'!B55</f>
        <v>133316.09101626926</v>
      </c>
      <c r="C56" s="10">
        <f t="shared" si="1"/>
        <v>1961.6846824053748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rightToLeft="1" zoomScale="80" zoomScaleNormal="80" zoomScalePageLayoutView="0" workbookViewId="0" topLeftCell="A7">
      <selection activeCell="A39" sqref="A39:B39"/>
    </sheetView>
  </sheetViews>
  <sheetFormatPr defaultColWidth="9.140625" defaultRowHeight="15"/>
  <cols>
    <col min="1" max="1" width="55.421875" style="0" bestFit="1" customWidth="1"/>
    <col min="2" max="2" width="11.7109375" style="7" bestFit="1" customWidth="1"/>
    <col min="3" max="3" width="11.8515625" style="0" bestFit="1" customWidth="1"/>
    <col min="255" max="255" width="10.7109375" style="0" bestFit="1" customWidth="1"/>
    <col min="256" max="16384" width="9.00390625" style="0" bestFit="1" customWidth="1"/>
  </cols>
  <sheetData>
    <row r="1" spans="1:12" ht="15">
      <c r="A1" s="40" t="s">
        <v>178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0" ht="14.25">
      <c r="A2" s="3"/>
      <c r="B2" s="13"/>
      <c r="C2" s="3"/>
      <c r="D2" s="3"/>
      <c r="E2" s="3"/>
      <c r="F2" s="3"/>
      <c r="G2" s="3"/>
      <c r="H2" s="3"/>
      <c r="I2" s="3"/>
      <c r="J2" s="3"/>
    </row>
    <row r="3" spans="1:3" ht="14.25">
      <c r="A3" t="s">
        <v>0</v>
      </c>
      <c r="B3" s="7" t="s">
        <v>1</v>
      </c>
      <c r="C3" t="s">
        <v>2</v>
      </c>
    </row>
    <row r="4" ht="15">
      <c r="A4" s="2" t="s">
        <v>34</v>
      </c>
    </row>
    <row r="5" ht="15">
      <c r="A5" s="2" t="s">
        <v>35</v>
      </c>
    </row>
    <row r="6" spans="1:3" ht="14.25">
      <c r="A6" s="3" t="s">
        <v>36</v>
      </c>
      <c r="B6" s="7">
        <v>0</v>
      </c>
      <c r="C6" s="9">
        <f>B6/$B$55</f>
        <v>0</v>
      </c>
    </row>
    <row r="7" spans="1:3" ht="15">
      <c r="A7" s="19" t="s">
        <v>37</v>
      </c>
      <c r="B7" s="20">
        <v>0</v>
      </c>
      <c r="C7" s="21">
        <f>B7/$B$55</f>
        <v>0</v>
      </c>
    </row>
    <row r="8" spans="1:3" ht="15">
      <c r="A8" s="2" t="s">
        <v>38</v>
      </c>
      <c r="C8" s="9"/>
    </row>
    <row r="9" spans="1:3" ht="14.25">
      <c r="A9" s="3" t="s">
        <v>46</v>
      </c>
      <c r="B9" s="7">
        <v>35.28</v>
      </c>
      <c r="C9" s="9">
        <f aca="true" t="shared" si="0" ref="C9:C25">B9/$B$55</f>
        <v>0.0002646342218036876</v>
      </c>
    </row>
    <row r="10" spans="1:3" ht="14.25">
      <c r="A10" s="3" t="s">
        <v>102</v>
      </c>
      <c r="B10" s="7">
        <v>0.3</v>
      </c>
      <c r="C10" s="9">
        <f t="shared" si="0"/>
        <v>2.250291001732037E-06</v>
      </c>
    </row>
    <row r="11" spans="1:3" ht="14.25">
      <c r="A11" s="3" t="s">
        <v>145</v>
      </c>
      <c r="B11" s="7">
        <v>1.3</v>
      </c>
      <c r="C11" s="9">
        <f t="shared" si="0"/>
        <v>9.751261007505496E-06</v>
      </c>
    </row>
    <row r="12" spans="1:3" ht="14.25">
      <c r="A12" s="3" t="s">
        <v>101</v>
      </c>
      <c r="B12" s="7">
        <v>3.4</v>
      </c>
      <c r="C12" s="9">
        <f t="shared" si="0"/>
        <v>2.5503298019629753E-05</v>
      </c>
    </row>
    <row r="13" spans="1:3" ht="14.25">
      <c r="A13" s="3" t="s">
        <v>135</v>
      </c>
      <c r="B13" s="7">
        <v>0.12</v>
      </c>
      <c r="C13" s="9">
        <f t="shared" si="0"/>
        <v>9.001164006928149E-07</v>
      </c>
    </row>
    <row r="14" spans="1:3" ht="14.25">
      <c r="A14" s="3" t="s">
        <v>92</v>
      </c>
      <c r="B14" s="7">
        <v>1.68</v>
      </c>
      <c r="C14" s="9">
        <f t="shared" si="0"/>
        <v>1.2601629609699409E-05</v>
      </c>
    </row>
    <row r="15" spans="1:3" ht="14.25">
      <c r="A15" s="3" t="s">
        <v>146</v>
      </c>
      <c r="B15" s="7">
        <v>0</v>
      </c>
      <c r="C15" s="9">
        <f t="shared" si="0"/>
        <v>0</v>
      </c>
    </row>
    <row r="16" spans="1:3" ht="14.25">
      <c r="A16" s="3" t="s">
        <v>93</v>
      </c>
      <c r="B16" s="7">
        <v>0.86</v>
      </c>
      <c r="C16" s="9">
        <f t="shared" si="0"/>
        <v>6.450834204965173E-06</v>
      </c>
    </row>
    <row r="17" spans="1:3" ht="14.25">
      <c r="A17" s="3" t="s">
        <v>95</v>
      </c>
      <c r="B17" s="7">
        <v>0</v>
      </c>
      <c r="C17" s="9">
        <f t="shared" si="0"/>
        <v>0</v>
      </c>
    </row>
    <row r="18" spans="1:3" ht="14.25">
      <c r="A18" s="3" t="s">
        <v>103</v>
      </c>
      <c r="B18" s="7">
        <v>0.75</v>
      </c>
      <c r="C18" s="9">
        <f t="shared" si="0"/>
        <v>5.625727504330093E-06</v>
      </c>
    </row>
    <row r="19" spans="1:3" ht="14.25">
      <c r="A19" s="3" t="s">
        <v>134</v>
      </c>
      <c r="B19" s="7">
        <v>0</v>
      </c>
      <c r="C19" s="9">
        <f t="shared" si="0"/>
        <v>0</v>
      </c>
    </row>
    <row r="20" spans="1:3" ht="14.25">
      <c r="A20" s="3" t="s">
        <v>161</v>
      </c>
      <c r="B20" s="7">
        <v>0</v>
      </c>
      <c r="C20" s="9">
        <f t="shared" si="0"/>
        <v>0</v>
      </c>
    </row>
    <row r="21" spans="1:3" ht="14.25">
      <c r="A21" s="3" t="s">
        <v>144</v>
      </c>
      <c r="B21" s="7">
        <v>0</v>
      </c>
      <c r="C21" s="9">
        <f t="shared" si="0"/>
        <v>0</v>
      </c>
    </row>
    <row r="22" spans="1:3" ht="14.25">
      <c r="A22" s="3" t="s">
        <v>39</v>
      </c>
      <c r="B22" s="7">
        <v>9.14</v>
      </c>
      <c r="C22" s="9">
        <f t="shared" si="0"/>
        <v>6.855886585276941E-05</v>
      </c>
    </row>
    <row r="23" spans="1:3" ht="14.25">
      <c r="A23" s="3" t="s">
        <v>40</v>
      </c>
      <c r="B23" s="7">
        <v>1.68</v>
      </c>
      <c r="C23" s="9">
        <f t="shared" si="0"/>
        <v>1.2601629609699409E-05</v>
      </c>
    </row>
    <row r="24" spans="1:3" ht="14.25">
      <c r="A24" s="3" t="s">
        <v>192</v>
      </c>
      <c r="B24" s="7">
        <v>0.2</v>
      </c>
      <c r="C24" s="9">
        <f t="shared" si="0"/>
        <v>1.5001940011546915E-06</v>
      </c>
    </row>
    <row r="25" spans="1:3" ht="14.25">
      <c r="A25" s="3" t="s">
        <v>94</v>
      </c>
      <c r="B25" s="7">
        <v>0.66</v>
      </c>
      <c r="C25" s="9">
        <f t="shared" si="0"/>
        <v>4.950640203810482E-06</v>
      </c>
    </row>
    <row r="26" spans="1:3" ht="15">
      <c r="A26" s="19" t="s">
        <v>41</v>
      </c>
      <c r="B26" s="20">
        <f>SUM(B9:B25)</f>
        <v>55.36999999999999</v>
      </c>
      <c r="C26" s="21">
        <f>SUM(C9:C25)</f>
        <v>0.0004153287092196763</v>
      </c>
    </row>
    <row r="27" spans="1:3" ht="15">
      <c r="A27" s="2" t="s">
        <v>42</v>
      </c>
      <c r="B27" s="8">
        <f>SUM(B7,B26)</f>
        <v>55.36999999999999</v>
      </c>
      <c r="C27" s="10">
        <f>B27/$B$55</f>
        <v>0.0004153287092196763</v>
      </c>
    </row>
    <row r="28" spans="1:3" ht="15">
      <c r="A28" s="2" t="s">
        <v>43</v>
      </c>
      <c r="C28" s="9"/>
    </row>
    <row r="29" spans="1:3" ht="15">
      <c r="A29" s="2" t="s">
        <v>35</v>
      </c>
      <c r="C29" s="9"/>
    </row>
    <row r="30" spans="1:3" ht="14.25">
      <c r="A30" s="3" t="s">
        <v>44</v>
      </c>
      <c r="B30" s="7">
        <v>0</v>
      </c>
      <c r="C30" s="9">
        <f aca="true" t="shared" si="1" ref="C30:C55">B30/$B$55</f>
        <v>0</v>
      </c>
    </row>
    <row r="31" spans="1:3" ht="14.25">
      <c r="A31" s="3" t="s">
        <v>45</v>
      </c>
      <c r="B31" s="7">
        <v>0</v>
      </c>
      <c r="C31" s="9">
        <f t="shared" si="1"/>
        <v>0</v>
      </c>
    </row>
    <row r="32" spans="1:3" ht="14.25">
      <c r="A32" s="3" t="s">
        <v>12</v>
      </c>
      <c r="B32" s="7">
        <v>0</v>
      </c>
      <c r="C32" s="9">
        <f t="shared" si="1"/>
        <v>0</v>
      </c>
    </row>
    <row r="33" spans="1:3" ht="15">
      <c r="A33" s="19" t="s">
        <v>37</v>
      </c>
      <c r="B33" s="20">
        <v>0</v>
      </c>
      <c r="C33" s="21">
        <f t="shared" si="1"/>
        <v>0</v>
      </c>
    </row>
    <row r="34" spans="1:3" ht="15">
      <c r="A34" s="2" t="s">
        <v>38</v>
      </c>
      <c r="C34" s="9"/>
    </row>
    <row r="35" spans="1:3" ht="14.25">
      <c r="A35" s="3" t="s">
        <v>46</v>
      </c>
      <c r="B35" s="7">
        <v>11.95</v>
      </c>
      <c r="C35" s="9">
        <f t="shared" si="1"/>
        <v>8.963659156899281E-05</v>
      </c>
    </row>
    <row r="36" spans="1:3" ht="15">
      <c r="A36" s="19" t="s">
        <v>41</v>
      </c>
      <c r="B36" s="20">
        <f>SUM(B35)</f>
        <v>11.95</v>
      </c>
      <c r="C36" s="21">
        <f t="shared" si="1"/>
        <v>8.963659156899281E-05</v>
      </c>
    </row>
    <row r="37" spans="1:3" ht="15">
      <c r="A37" s="2" t="s">
        <v>47</v>
      </c>
      <c r="B37" s="8">
        <f>SUM(B30:B32,B35)</f>
        <v>11.95</v>
      </c>
      <c r="C37" s="10">
        <f t="shared" si="1"/>
        <v>8.963659156899281E-05</v>
      </c>
    </row>
    <row r="38" spans="1:3" ht="15">
      <c r="A38" s="2" t="s">
        <v>48</v>
      </c>
      <c r="C38" s="9"/>
    </row>
    <row r="39" spans="1:3" ht="14.25">
      <c r="A39" s="3" t="s">
        <v>46</v>
      </c>
      <c r="B39" s="7">
        <v>0.64</v>
      </c>
      <c r="C39" s="9">
        <f t="shared" si="1"/>
        <v>4.800620803695013E-06</v>
      </c>
    </row>
    <row r="40" spans="1:3" ht="15">
      <c r="A40" s="19" t="s">
        <v>49</v>
      </c>
      <c r="B40" s="20">
        <f>SUM(B39)</f>
        <v>0.64</v>
      </c>
      <c r="C40" s="21">
        <f t="shared" si="1"/>
        <v>4.800620803695013E-06</v>
      </c>
    </row>
    <row r="41" spans="1:3" ht="15">
      <c r="A41" s="2" t="s">
        <v>50</v>
      </c>
      <c r="C41" s="9"/>
    </row>
    <row r="42" spans="1:3" ht="14.25">
      <c r="A42" s="3" t="s">
        <v>10</v>
      </c>
      <c r="B42" s="7">
        <v>0</v>
      </c>
      <c r="C42" s="9">
        <f t="shared" si="1"/>
        <v>0</v>
      </c>
    </row>
    <row r="43" spans="1:3" ht="14.25">
      <c r="A43" s="3" t="s">
        <v>11</v>
      </c>
      <c r="B43" s="7">
        <v>0</v>
      </c>
      <c r="C43" s="9">
        <f t="shared" si="1"/>
        <v>0</v>
      </c>
    </row>
    <row r="44" spans="1:3" ht="14.25">
      <c r="A44" s="3" t="s">
        <v>12</v>
      </c>
      <c r="B44" s="7">
        <v>0</v>
      </c>
      <c r="C44" s="9">
        <f t="shared" si="1"/>
        <v>0</v>
      </c>
    </row>
    <row r="45" spans="1:3" ht="15">
      <c r="A45" s="19" t="s">
        <v>51</v>
      </c>
      <c r="B45" s="20">
        <v>0</v>
      </c>
      <c r="C45" s="21">
        <f t="shared" si="1"/>
        <v>0</v>
      </c>
    </row>
    <row r="46" spans="1:3" ht="15">
      <c r="A46" s="2" t="s">
        <v>52</v>
      </c>
      <c r="C46" s="9"/>
    </row>
    <row r="47" spans="1:3" ht="14.25">
      <c r="A47" s="3" t="s">
        <v>10</v>
      </c>
      <c r="B47" s="7">
        <v>0</v>
      </c>
      <c r="C47" s="9">
        <f t="shared" si="1"/>
        <v>0</v>
      </c>
    </row>
    <row r="48" spans="1:3" ht="14.25">
      <c r="A48" s="3" t="s">
        <v>12</v>
      </c>
      <c r="B48" s="7">
        <v>0</v>
      </c>
      <c r="C48" s="9">
        <f t="shared" si="1"/>
        <v>0</v>
      </c>
    </row>
    <row r="49" spans="1:3" ht="15">
      <c r="A49" s="19" t="s">
        <v>53</v>
      </c>
      <c r="B49" s="20">
        <v>0</v>
      </c>
      <c r="C49" s="21">
        <f t="shared" si="1"/>
        <v>0</v>
      </c>
    </row>
    <row r="50" spans="1:3" ht="15">
      <c r="A50" s="2" t="s">
        <v>54</v>
      </c>
      <c r="C50" s="9"/>
    </row>
    <row r="51" spans="1:3" ht="14.25">
      <c r="A51" s="3" t="s">
        <v>10</v>
      </c>
      <c r="B51" s="7">
        <v>0</v>
      </c>
      <c r="C51" s="9">
        <f t="shared" si="1"/>
        <v>0</v>
      </c>
    </row>
    <row r="52" spans="1:3" ht="14.25">
      <c r="A52" s="3" t="s">
        <v>12</v>
      </c>
      <c r="B52" s="7">
        <v>0</v>
      </c>
      <c r="C52" s="9">
        <f t="shared" si="1"/>
        <v>0</v>
      </c>
    </row>
    <row r="53" spans="1:3" ht="15">
      <c r="A53" s="19" t="s">
        <v>55</v>
      </c>
      <c r="B53" s="20">
        <v>0</v>
      </c>
      <c r="C53" s="21">
        <f t="shared" si="1"/>
        <v>0</v>
      </c>
    </row>
    <row r="54" spans="1:3" ht="15">
      <c r="A54" s="2" t="s">
        <v>56</v>
      </c>
      <c r="B54" s="8">
        <f>SUM(B7,B26,B33,B36,B40,B45,B49,B53)</f>
        <v>67.96</v>
      </c>
      <c r="C54" s="10">
        <f t="shared" si="1"/>
        <v>0.0005097659215923641</v>
      </c>
    </row>
    <row r="55" spans="1:3" ht="15">
      <c r="A55" s="2" t="s">
        <v>33</v>
      </c>
      <c r="B55" s="8">
        <v>133316.09101626926</v>
      </c>
      <c r="C55" s="10">
        <f t="shared" si="1"/>
        <v>1</v>
      </c>
    </row>
    <row r="56" spans="1:3" ht="15">
      <c r="A56" s="2"/>
      <c r="B56" s="8" t="s">
        <v>57</v>
      </c>
      <c r="C56" s="1" t="s">
        <v>58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rightToLeft="1" zoomScale="80" zoomScaleNormal="80" zoomScalePageLayoutView="0" workbookViewId="0" topLeftCell="A1">
      <selection activeCell="A39" sqref="A39:B39"/>
    </sheetView>
  </sheetViews>
  <sheetFormatPr defaultColWidth="9.140625" defaultRowHeight="15"/>
  <cols>
    <col min="1" max="1" width="48.28125" style="0" bestFit="1" customWidth="1"/>
    <col min="2" max="2" width="10.8515625" style="0" bestFit="1" customWidth="1"/>
    <col min="3" max="3" width="10.421875" style="0" bestFit="1" customWidth="1"/>
  </cols>
  <sheetData>
    <row r="1" spans="1:13" ht="15">
      <c r="A1" s="40" t="s">
        <v>179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3" ht="14.25">
      <c r="A3" t="s">
        <v>0</v>
      </c>
      <c r="B3" t="s">
        <v>1</v>
      </c>
      <c r="C3" t="s">
        <v>2</v>
      </c>
    </row>
    <row r="4" ht="15">
      <c r="A4" s="2" t="s">
        <v>34</v>
      </c>
    </row>
    <row r="5" ht="15">
      <c r="A5" s="2" t="s">
        <v>35</v>
      </c>
    </row>
    <row r="6" spans="1:3" ht="14.25">
      <c r="A6" s="3" t="s">
        <v>36</v>
      </c>
      <c r="B6" s="7">
        <v>0</v>
      </c>
      <c r="C6" s="9">
        <v>0</v>
      </c>
    </row>
    <row r="7" spans="1:3" ht="15">
      <c r="A7" s="19" t="s">
        <v>37</v>
      </c>
      <c r="B7" s="20">
        <v>0</v>
      </c>
      <c r="C7" s="21">
        <v>0</v>
      </c>
    </row>
    <row r="8" spans="1:3" ht="15">
      <c r="A8" s="2" t="s">
        <v>38</v>
      </c>
      <c r="B8" s="7"/>
      <c r="C8" s="9"/>
    </row>
    <row r="9" spans="1:3" ht="14.25">
      <c r="A9" s="31" t="s">
        <v>46</v>
      </c>
      <c r="B9" s="30">
        <v>0</v>
      </c>
      <c r="C9" s="9">
        <v>0</v>
      </c>
    </row>
    <row r="10" spans="1:3" ht="15">
      <c r="A10" s="19" t="s">
        <v>41</v>
      </c>
      <c r="B10" s="20">
        <f>SUM(B9:B9)</f>
        <v>0</v>
      </c>
      <c r="C10" s="21">
        <v>0</v>
      </c>
    </row>
    <row r="11" spans="1:3" ht="15">
      <c r="A11" s="2" t="s">
        <v>42</v>
      </c>
      <c r="B11" s="8">
        <f>SUM(B7,B10)</f>
        <v>0</v>
      </c>
      <c r="C11" s="10">
        <v>0</v>
      </c>
    </row>
    <row r="12" spans="1:3" ht="15">
      <c r="A12" s="2" t="s">
        <v>43</v>
      </c>
      <c r="B12" s="7"/>
      <c r="C12" s="9"/>
    </row>
    <row r="13" spans="1:3" ht="15">
      <c r="A13" s="2" t="s">
        <v>35</v>
      </c>
      <c r="B13" s="7"/>
      <c r="C13" s="9"/>
    </row>
    <row r="14" spans="1:3" ht="14.25">
      <c r="A14" s="3" t="s">
        <v>44</v>
      </c>
      <c r="B14" s="7">
        <v>0</v>
      </c>
      <c r="C14" s="9">
        <v>0</v>
      </c>
    </row>
    <row r="15" spans="1:3" ht="14.25">
      <c r="A15" s="3" t="s">
        <v>45</v>
      </c>
      <c r="B15" s="7">
        <v>0</v>
      </c>
      <c r="C15" s="9">
        <v>0</v>
      </c>
    </row>
    <row r="16" spans="1:3" ht="14.25">
      <c r="A16" s="3" t="s">
        <v>12</v>
      </c>
      <c r="B16" s="7">
        <v>0</v>
      </c>
      <c r="C16" s="9">
        <v>0</v>
      </c>
    </row>
    <row r="17" spans="1:3" ht="15">
      <c r="A17" s="19" t="s">
        <v>37</v>
      </c>
      <c r="B17" s="20">
        <v>0</v>
      </c>
      <c r="C17" s="21">
        <v>0</v>
      </c>
    </row>
    <row r="18" spans="1:3" ht="15">
      <c r="A18" s="2" t="s">
        <v>38</v>
      </c>
      <c r="B18" s="7"/>
      <c r="C18" s="9"/>
    </row>
    <row r="19" spans="1:3" ht="14.25">
      <c r="A19" s="3" t="s">
        <v>46</v>
      </c>
      <c r="B19" s="30">
        <v>0</v>
      </c>
      <c r="C19" s="9">
        <v>0</v>
      </c>
    </row>
    <row r="20" spans="1:3" ht="15">
      <c r="A20" s="19" t="s">
        <v>41</v>
      </c>
      <c r="B20" s="20">
        <f>SUM(B19)</f>
        <v>0</v>
      </c>
      <c r="C20" s="21">
        <v>0</v>
      </c>
    </row>
    <row r="21" spans="1:3" ht="15">
      <c r="A21" s="2" t="s">
        <v>47</v>
      </c>
      <c r="B21" s="8">
        <f>SUM(B14:B16,B19)</f>
        <v>0</v>
      </c>
      <c r="C21" s="10">
        <v>0</v>
      </c>
    </row>
    <row r="22" spans="1:3" ht="15">
      <c r="A22" s="2" t="s">
        <v>48</v>
      </c>
      <c r="B22" s="7"/>
      <c r="C22" s="9"/>
    </row>
    <row r="23" spans="1:3" ht="14.25">
      <c r="A23" s="3" t="s">
        <v>46</v>
      </c>
      <c r="B23" s="30">
        <v>0</v>
      </c>
      <c r="C23" s="9">
        <v>0</v>
      </c>
    </row>
    <row r="24" spans="1:3" ht="15">
      <c r="A24" s="19" t="s">
        <v>49</v>
      </c>
      <c r="B24" s="20">
        <f>SUM(B23)</f>
        <v>0</v>
      </c>
      <c r="C24" s="21">
        <v>0</v>
      </c>
    </row>
    <row r="25" spans="1:3" ht="15">
      <c r="A25" s="2" t="s">
        <v>50</v>
      </c>
      <c r="B25" s="7"/>
      <c r="C25" s="9"/>
    </row>
    <row r="26" spans="1:3" ht="14.25">
      <c r="A26" s="3" t="s">
        <v>10</v>
      </c>
      <c r="B26" s="7">
        <v>0</v>
      </c>
      <c r="C26" s="9">
        <v>0</v>
      </c>
    </row>
    <row r="27" spans="1:3" ht="14.25">
      <c r="A27" s="3" t="s">
        <v>11</v>
      </c>
      <c r="B27" s="7">
        <v>0</v>
      </c>
      <c r="C27" s="9">
        <v>0</v>
      </c>
    </row>
    <row r="28" spans="1:3" ht="14.25">
      <c r="A28" s="3" t="s">
        <v>12</v>
      </c>
      <c r="B28" s="7">
        <v>0</v>
      </c>
      <c r="C28" s="9">
        <v>0</v>
      </c>
    </row>
    <row r="29" spans="1:3" ht="15">
      <c r="A29" s="19" t="s">
        <v>51</v>
      </c>
      <c r="B29" s="20">
        <v>0</v>
      </c>
      <c r="C29" s="21">
        <v>0</v>
      </c>
    </row>
    <row r="30" spans="1:3" ht="15">
      <c r="A30" s="2" t="s">
        <v>52</v>
      </c>
      <c r="B30" s="7"/>
      <c r="C30" s="9"/>
    </row>
    <row r="31" spans="1:3" ht="14.25">
      <c r="A31" s="3" t="s">
        <v>10</v>
      </c>
      <c r="B31" s="7">
        <v>0</v>
      </c>
      <c r="C31" s="9">
        <v>0</v>
      </c>
    </row>
    <row r="32" spans="1:3" ht="14.25">
      <c r="A32" s="3" t="s">
        <v>12</v>
      </c>
      <c r="B32" s="7">
        <v>0</v>
      </c>
      <c r="C32" s="9">
        <v>0</v>
      </c>
    </row>
    <row r="33" spans="1:3" ht="15">
      <c r="A33" s="19" t="s">
        <v>53</v>
      </c>
      <c r="B33" s="20">
        <v>0</v>
      </c>
      <c r="C33" s="21">
        <v>0</v>
      </c>
    </row>
    <row r="34" spans="1:3" ht="15">
      <c r="A34" s="2" t="s">
        <v>54</v>
      </c>
      <c r="B34" s="7"/>
      <c r="C34" s="9"/>
    </row>
    <row r="35" spans="1:3" ht="14.25">
      <c r="A35" s="3" t="s">
        <v>10</v>
      </c>
      <c r="B35" s="7">
        <v>0</v>
      </c>
      <c r="C35" s="9">
        <v>0</v>
      </c>
    </row>
    <row r="36" spans="1:3" ht="14.25">
      <c r="A36" s="3" t="s">
        <v>12</v>
      </c>
      <c r="B36" s="7">
        <v>0</v>
      </c>
      <c r="C36" s="9">
        <v>0</v>
      </c>
    </row>
    <row r="37" spans="1:3" ht="15">
      <c r="A37" s="19" t="s">
        <v>55</v>
      </c>
      <c r="B37" s="20">
        <v>0</v>
      </c>
      <c r="C37" s="21">
        <v>0</v>
      </c>
    </row>
    <row r="38" spans="1:3" ht="15">
      <c r="A38" s="2" t="s">
        <v>56</v>
      </c>
      <c r="B38" s="8">
        <f>SUM(B7,B10,B17,B20,B24,B29,B33,B37)</f>
        <v>0</v>
      </c>
      <c r="C38" s="10">
        <v>0</v>
      </c>
    </row>
    <row r="39" spans="1:3" ht="15">
      <c r="A39" s="2" t="s">
        <v>33</v>
      </c>
      <c r="B39" s="8">
        <v>0</v>
      </c>
      <c r="C39" s="10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rightToLeft="1" zoomScale="80" zoomScaleNormal="80" zoomScalePageLayoutView="0" workbookViewId="0" topLeftCell="A1">
      <selection activeCell="A39" sqref="A39:B39"/>
    </sheetView>
  </sheetViews>
  <sheetFormatPr defaultColWidth="9.140625" defaultRowHeight="15"/>
  <cols>
    <col min="1" max="1" width="48.28125" style="0" bestFit="1" customWidth="1"/>
    <col min="2" max="2" width="10.8515625" style="0" bestFit="1" customWidth="1"/>
    <col min="3" max="3" width="10.421875" style="0" bestFit="1" customWidth="1"/>
  </cols>
  <sheetData>
    <row r="1" spans="1:13" ht="15">
      <c r="A1" s="40" t="s">
        <v>180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3" ht="14.25">
      <c r="A3" t="s">
        <v>0</v>
      </c>
      <c r="B3" t="s">
        <v>1</v>
      </c>
      <c r="C3" t="s">
        <v>2</v>
      </c>
    </row>
    <row r="4" ht="15">
      <c r="A4" s="2" t="s">
        <v>34</v>
      </c>
    </row>
    <row r="5" ht="15">
      <c r="A5" s="2" t="s">
        <v>35</v>
      </c>
    </row>
    <row r="6" spans="1:3" ht="14.25">
      <c r="A6" s="3" t="s">
        <v>36</v>
      </c>
      <c r="B6" s="7">
        <v>0</v>
      </c>
      <c r="C6" s="9">
        <v>0</v>
      </c>
    </row>
    <row r="7" spans="1:3" ht="15">
      <c r="A7" s="19" t="s">
        <v>37</v>
      </c>
      <c r="B7" s="20">
        <v>0</v>
      </c>
      <c r="C7" s="21">
        <v>0</v>
      </c>
    </row>
    <row r="8" spans="1:3" ht="15">
      <c r="A8" s="2" t="s">
        <v>38</v>
      </c>
      <c r="B8" s="7"/>
      <c r="C8" s="9"/>
    </row>
    <row r="9" spans="1:3" ht="14.25">
      <c r="A9" s="31" t="s">
        <v>46</v>
      </c>
      <c r="B9" s="30">
        <v>0</v>
      </c>
      <c r="C9" s="9">
        <v>0</v>
      </c>
    </row>
    <row r="10" spans="1:3" ht="15">
      <c r="A10" s="19" t="s">
        <v>41</v>
      </c>
      <c r="B10" s="20">
        <f>SUM(B9:B9)</f>
        <v>0</v>
      </c>
      <c r="C10" s="21">
        <v>0</v>
      </c>
    </row>
    <row r="11" spans="1:3" ht="15">
      <c r="A11" s="2" t="s">
        <v>42</v>
      </c>
      <c r="B11" s="8">
        <f>SUM(B7,B10)</f>
        <v>0</v>
      </c>
      <c r="C11" s="10">
        <v>0</v>
      </c>
    </row>
    <row r="12" spans="1:3" ht="15">
      <c r="A12" s="2" t="s">
        <v>43</v>
      </c>
      <c r="B12" s="7"/>
      <c r="C12" s="9"/>
    </row>
    <row r="13" spans="1:3" ht="15">
      <c r="A13" s="2" t="s">
        <v>35</v>
      </c>
      <c r="B13" s="7"/>
      <c r="C13" s="9"/>
    </row>
    <row r="14" spans="1:3" ht="14.25">
      <c r="A14" s="3" t="s">
        <v>44</v>
      </c>
      <c r="B14" s="7">
        <v>0</v>
      </c>
      <c r="C14" s="9">
        <v>0</v>
      </c>
    </row>
    <row r="15" spans="1:3" ht="14.25">
      <c r="A15" s="3" t="s">
        <v>45</v>
      </c>
      <c r="B15" s="7">
        <v>0</v>
      </c>
      <c r="C15" s="9">
        <v>0</v>
      </c>
    </row>
    <row r="16" spans="1:3" ht="14.25">
      <c r="A16" s="3" t="s">
        <v>12</v>
      </c>
      <c r="B16" s="7">
        <v>0</v>
      </c>
      <c r="C16" s="9">
        <v>0</v>
      </c>
    </row>
    <row r="17" spans="1:3" ht="15">
      <c r="A17" s="19" t="s">
        <v>37</v>
      </c>
      <c r="B17" s="20">
        <v>0</v>
      </c>
      <c r="C17" s="21">
        <v>0</v>
      </c>
    </row>
    <row r="18" spans="1:3" ht="15">
      <c r="A18" s="2" t="s">
        <v>38</v>
      </c>
      <c r="B18" s="7"/>
      <c r="C18" s="9"/>
    </row>
    <row r="19" spans="1:3" ht="14.25">
      <c r="A19" s="3" t="s">
        <v>46</v>
      </c>
      <c r="B19" s="30">
        <v>0</v>
      </c>
      <c r="C19" s="9">
        <v>0</v>
      </c>
    </row>
    <row r="20" spans="1:3" ht="15">
      <c r="A20" s="19" t="s">
        <v>41</v>
      </c>
      <c r="B20" s="20">
        <f>SUM(B19)</f>
        <v>0</v>
      </c>
      <c r="C20" s="21">
        <v>0</v>
      </c>
    </row>
    <row r="21" spans="1:3" ht="15">
      <c r="A21" s="2" t="s">
        <v>47</v>
      </c>
      <c r="B21" s="8">
        <f>SUM(B14:B16,B19)</f>
        <v>0</v>
      </c>
      <c r="C21" s="10">
        <v>0</v>
      </c>
    </row>
    <row r="22" spans="1:3" ht="15">
      <c r="A22" s="2" t="s">
        <v>48</v>
      </c>
      <c r="B22" s="7"/>
      <c r="C22" s="9"/>
    </row>
    <row r="23" spans="1:3" ht="14.25">
      <c r="A23" s="3" t="s">
        <v>46</v>
      </c>
      <c r="B23" s="30">
        <v>0</v>
      </c>
      <c r="C23" s="9">
        <v>0</v>
      </c>
    </row>
    <row r="24" spans="1:3" ht="15">
      <c r="A24" s="19" t="s">
        <v>49</v>
      </c>
      <c r="B24" s="20">
        <f>SUM(B23)</f>
        <v>0</v>
      </c>
      <c r="C24" s="21">
        <v>0</v>
      </c>
    </row>
    <row r="25" spans="1:3" ht="15">
      <c r="A25" s="2" t="s">
        <v>50</v>
      </c>
      <c r="B25" s="7"/>
      <c r="C25" s="9"/>
    </row>
    <row r="26" spans="1:3" ht="14.25">
      <c r="A26" s="3" t="s">
        <v>10</v>
      </c>
      <c r="B26" s="7">
        <v>0</v>
      </c>
      <c r="C26" s="9">
        <v>0</v>
      </c>
    </row>
    <row r="27" spans="1:3" ht="14.25">
      <c r="A27" s="3" t="s">
        <v>11</v>
      </c>
      <c r="B27" s="7">
        <v>0</v>
      </c>
      <c r="C27" s="9">
        <v>0</v>
      </c>
    </row>
    <row r="28" spans="1:3" ht="14.25">
      <c r="A28" s="3" t="s">
        <v>12</v>
      </c>
      <c r="B28" s="7">
        <v>0</v>
      </c>
      <c r="C28" s="9">
        <v>0</v>
      </c>
    </row>
    <row r="29" spans="1:3" ht="15">
      <c r="A29" s="19" t="s">
        <v>51</v>
      </c>
      <c r="B29" s="20">
        <v>0</v>
      </c>
      <c r="C29" s="21">
        <v>0</v>
      </c>
    </row>
    <row r="30" spans="1:3" ht="15">
      <c r="A30" s="2" t="s">
        <v>52</v>
      </c>
      <c r="B30" s="7"/>
      <c r="C30" s="9"/>
    </row>
    <row r="31" spans="1:3" ht="14.25">
      <c r="A31" s="3" t="s">
        <v>10</v>
      </c>
      <c r="B31" s="7">
        <v>0</v>
      </c>
      <c r="C31" s="9">
        <v>0</v>
      </c>
    </row>
    <row r="32" spans="1:3" ht="14.25">
      <c r="A32" s="3" t="s">
        <v>12</v>
      </c>
      <c r="B32" s="7">
        <v>0</v>
      </c>
      <c r="C32" s="9">
        <v>0</v>
      </c>
    </row>
    <row r="33" spans="1:3" ht="15">
      <c r="A33" s="19" t="s">
        <v>53</v>
      </c>
      <c r="B33" s="20">
        <v>0</v>
      </c>
      <c r="C33" s="21">
        <v>0</v>
      </c>
    </row>
    <row r="34" spans="1:3" ht="15">
      <c r="A34" s="2" t="s">
        <v>54</v>
      </c>
      <c r="B34" s="7"/>
      <c r="C34" s="9"/>
    </row>
    <row r="35" spans="1:3" ht="14.25">
      <c r="A35" s="3" t="s">
        <v>10</v>
      </c>
      <c r="B35" s="7">
        <v>0</v>
      </c>
      <c r="C35" s="9">
        <v>0</v>
      </c>
    </row>
    <row r="36" spans="1:3" ht="14.25">
      <c r="A36" s="3" t="s">
        <v>12</v>
      </c>
      <c r="B36" s="7">
        <v>0</v>
      </c>
      <c r="C36" s="9">
        <v>0</v>
      </c>
    </row>
    <row r="37" spans="1:3" ht="15">
      <c r="A37" s="19" t="s">
        <v>55</v>
      </c>
      <c r="B37" s="20">
        <v>0</v>
      </c>
      <c r="C37" s="21">
        <v>0</v>
      </c>
    </row>
    <row r="38" spans="1:3" ht="15">
      <c r="A38" s="2" t="s">
        <v>56</v>
      </c>
      <c r="B38" s="8">
        <f>SUM(B7,B10,B17,B20,B24,B29,B33,B37)</f>
        <v>0</v>
      </c>
      <c r="C38" s="10">
        <v>0</v>
      </c>
    </row>
    <row r="39" spans="1:3" ht="15">
      <c r="A39" s="2" t="s">
        <v>33</v>
      </c>
      <c r="B39" s="8">
        <v>0</v>
      </c>
      <c r="C39" s="10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C89"/>
  <sheetViews>
    <sheetView rightToLeft="1" tabSelected="1"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46.421875" style="0" bestFit="1" customWidth="1"/>
    <col min="2" max="2" width="13.28125" style="0" bestFit="1" customWidth="1"/>
    <col min="3" max="3" width="10.421875" style="0" bestFit="1" customWidth="1"/>
  </cols>
  <sheetData>
    <row r="1" spans="1:3" ht="15">
      <c r="A1" s="37" t="s">
        <v>98</v>
      </c>
      <c r="B1" s="37"/>
      <c r="C1" s="37"/>
    </row>
    <row r="2" spans="1:3" ht="15">
      <c r="A2" s="37" t="s">
        <v>174</v>
      </c>
      <c r="B2" s="37"/>
      <c r="C2" s="37"/>
    </row>
    <row r="3" spans="1:2" ht="15">
      <c r="A3" s="2"/>
      <c r="B3" s="2"/>
    </row>
    <row r="4" spans="1:3" ht="14.25">
      <c r="A4" t="s">
        <v>0</v>
      </c>
      <c r="B4" t="s">
        <v>1</v>
      </c>
      <c r="C4" t="s">
        <v>2</v>
      </c>
    </row>
    <row r="5" ht="15">
      <c r="A5" s="2" t="s">
        <v>3</v>
      </c>
    </row>
    <row r="6" spans="1:3" ht="14.25">
      <c r="A6" s="3" t="s">
        <v>147</v>
      </c>
      <c r="B6" s="7">
        <v>9.09369744</v>
      </c>
      <c r="C6" s="11">
        <f aca="true" t="shared" si="0" ref="C6:C14">B6/$B$89</f>
        <v>6.821155173901887E-05</v>
      </c>
    </row>
    <row r="7" spans="1:3" ht="14.25">
      <c r="A7" s="3" t="s">
        <v>148</v>
      </c>
      <c r="B7" s="7">
        <v>12.684767952000001</v>
      </c>
      <c r="C7" s="11">
        <f t="shared" si="0"/>
        <v>9.514806393814841E-05</v>
      </c>
    </row>
    <row r="8" spans="1:3" ht="14.25">
      <c r="A8" s="3" t="s">
        <v>149</v>
      </c>
      <c r="B8" s="7">
        <v>8.065440000000002</v>
      </c>
      <c r="C8" s="11">
        <f t="shared" si="0"/>
        <v>6.049862352336549E-05</v>
      </c>
    </row>
    <row r="9" spans="1:3" ht="14.25">
      <c r="A9" s="3" t="s">
        <v>137</v>
      </c>
      <c r="B9" s="7">
        <v>11.652360000000002</v>
      </c>
      <c r="C9" s="11">
        <f t="shared" si="0"/>
        <v>8.740400285647442E-05</v>
      </c>
    </row>
    <row r="10" spans="1:3" ht="14.25">
      <c r="A10" s="3" t="s">
        <v>150</v>
      </c>
      <c r="B10" s="7">
        <v>22.63416000000001</v>
      </c>
      <c r="C10" s="11">
        <f t="shared" si="0"/>
        <v>0.00016977815526587743</v>
      </c>
    </row>
    <row r="11" spans="1:3" ht="14.25">
      <c r="A11" s="3" t="s">
        <v>172</v>
      </c>
      <c r="B11" s="7">
        <v>1.7848799999999994</v>
      </c>
      <c r="C11" s="11">
        <f t="shared" si="0"/>
        <v>1.3388331343904924E-05</v>
      </c>
    </row>
    <row r="12" spans="1:3" ht="14.25">
      <c r="A12" s="3" t="s">
        <v>173</v>
      </c>
      <c r="B12" s="7">
        <v>1.7851199999999992</v>
      </c>
      <c r="C12" s="11">
        <f t="shared" si="0"/>
        <v>1.3390131576706308E-05</v>
      </c>
    </row>
    <row r="13" spans="1:3" ht="14.25">
      <c r="A13" s="3" t="s">
        <v>151</v>
      </c>
      <c r="B13" s="7">
        <v>10.875839999999997</v>
      </c>
      <c r="C13" s="11">
        <f t="shared" si="0"/>
        <v>8.157934962759117E-05</v>
      </c>
    </row>
    <row r="14" spans="1:3" ht="15">
      <c r="A14" s="2" t="s">
        <v>5</v>
      </c>
      <c r="B14" s="8">
        <f>SUM(B6:B13)</f>
        <v>78.576265392</v>
      </c>
      <c r="C14" s="12">
        <f t="shared" si="0"/>
        <v>0.000589398209871087</v>
      </c>
    </row>
    <row r="15" spans="1:3" ht="15">
      <c r="A15" s="2" t="s">
        <v>6</v>
      </c>
      <c r="B15" s="7"/>
      <c r="C15" s="11"/>
    </row>
    <row r="16" spans="1:3" ht="14.25">
      <c r="A16" s="3" t="s">
        <v>152</v>
      </c>
      <c r="B16" s="7">
        <v>7.112504639999997</v>
      </c>
      <c r="C16" s="11">
        <f aca="true" t="shared" si="1" ref="C16:C26">B16/$B$89</f>
        <v>5.335068397056452E-05</v>
      </c>
    </row>
    <row r="17" spans="1:3" ht="14.25">
      <c r="A17" s="3" t="s">
        <v>154</v>
      </c>
      <c r="B17" s="7">
        <v>4.981991520000001</v>
      </c>
      <c r="C17" s="11">
        <f t="shared" si="1"/>
        <v>3.736976896053772E-05</v>
      </c>
    </row>
    <row r="18" spans="1:3" ht="14.25">
      <c r="A18" s="3" t="s">
        <v>136</v>
      </c>
      <c r="B18" s="7">
        <v>7.838417280000002</v>
      </c>
      <c r="C18" s="11">
        <f t="shared" si="1"/>
        <v>5.879573291001638E-05</v>
      </c>
    </row>
    <row r="19" spans="1:3" ht="14.25">
      <c r="A19" s="3" t="s">
        <v>140</v>
      </c>
      <c r="B19" s="7">
        <v>4.273169759999998</v>
      </c>
      <c r="C19" s="11">
        <f t="shared" si="1"/>
        <v>3.205291819933815E-05</v>
      </c>
    </row>
    <row r="20" spans="1:3" ht="14.25">
      <c r="A20" s="3" t="s">
        <v>153</v>
      </c>
      <c r="B20" s="7">
        <v>9.89831808</v>
      </c>
      <c r="C20" s="11">
        <f t="shared" si="1"/>
        <v>7.424698702568511E-05</v>
      </c>
    </row>
    <row r="21" spans="1:3" ht="14.25">
      <c r="A21" s="3" t="s">
        <v>155</v>
      </c>
      <c r="B21" s="7">
        <v>12.323424000000003</v>
      </c>
      <c r="C21" s="11">
        <f t="shared" si="1"/>
        <v>9.243763379242879E-05</v>
      </c>
    </row>
    <row r="22" spans="1:3" ht="14.25">
      <c r="A22" s="3" t="s">
        <v>142</v>
      </c>
      <c r="B22" s="7">
        <v>1.2401007360000005</v>
      </c>
      <c r="C22" s="11">
        <f t="shared" si="1"/>
        <v>9.301958424873592E-06</v>
      </c>
    </row>
    <row r="23" spans="1:3" ht="14.25">
      <c r="A23" s="3" t="s">
        <v>138</v>
      </c>
      <c r="B23" s="7">
        <v>16.496747040000002</v>
      </c>
      <c r="C23" s="11">
        <f t="shared" si="1"/>
        <v>0.00012374160473987208</v>
      </c>
    </row>
    <row r="24" spans="1:3" ht="14.25">
      <c r="A24" s="3" t="s">
        <v>139</v>
      </c>
      <c r="B24" s="7">
        <v>6.836351999999998</v>
      </c>
      <c r="C24" s="11">
        <f t="shared" si="1"/>
        <v>5.127927130090937E-05</v>
      </c>
    </row>
    <row r="25" spans="1:3" ht="14.25">
      <c r="A25" s="3" t="s">
        <v>156</v>
      </c>
      <c r="B25" s="7">
        <v>5.846879999999999</v>
      </c>
      <c r="C25" s="11">
        <f t="shared" si="1"/>
        <v>4.38572715073567E-05</v>
      </c>
    </row>
    <row r="26" spans="1:3" ht="15">
      <c r="A26" s="2" t="s">
        <v>8</v>
      </c>
      <c r="B26" s="8">
        <f>SUM(B16:B25)</f>
        <v>76.847905056</v>
      </c>
      <c r="C26" s="12">
        <f t="shared" si="1"/>
        <v>0.0005764338308315825</v>
      </c>
    </row>
    <row r="27" spans="1:3" ht="15">
      <c r="A27" s="2" t="s">
        <v>9</v>
      </c>
      <c r="B27" s="7"/>
      <c r="C27" s="11"/>
    </row>
    <row r="28" spans="1:3" ht="14.25">
      <c r="A28" s="3" t="s">
        <v>10</v>
      </c>
      <c r="B28" s="7">
        <f>'נספח 3 - פיצויים בני 50-60'!B27</f>
        <v>0</v>
      </c>
      <c r="C28" s="11">
        <f>B28/$B$89</f>
        <v>0</v>
      </c>
    </row>
    <row r="29" spans="1:3" ht="14.25">
      <c r="A29" s="3" t="s">
        <v>11</v>
      </c>
      <c r="B29" s="7">
        <f>'נספח 3 - פיצויים בני 50-60'!B28</f>
        <v>0</v>
      </c>
      <c r="C29" s="11">
        <f>B29/$B$89</f>
        <v>0</v>
      </c>
    </row>
    <row r="30" spans="1:3" ht="14.25">
      <c r="A30" s="3" t="s">
        <v>12</v>
      </c>
      <c r="B30" s="7">
        <f>'נספח 3 - פיצויים בני 50-60'!B29</f>
        <v>0</v>
      </c>
      <c r="C30" s="11">
        <f>B30/$B$89</f>
        <v>0</v>
      </c>
    </row>
    <row r="31" spans="1:3" ht="15">
      <c r="A31" s="2" t="s">
        <v>13</v>
      </c>
      <c r="B31" s="8">
        <f>SUM(B28:B30)</f>
        <v>0</v>
      </c>
      <c r="C31" s="12">
        <f>B31/$B$89</f>
        <v>0</v>
      </c>
    </row>
    <row r="32" spans="1:3" ht="15">
      <c r="A32" s="2" t="s">
        <v>14</v>
      </c>
      <c r="B32" s="7"/>
      <c r="C32" s="11"/>
    </row>
    <row r="33" spans="1:3" ht="14.25">
      <c r="A33" s="3" t="s">
        <v>10</v>
      </c>
      <c r="B33" s="7">
        <f>'נספח 3 - פיצויים בני 50-60'!B32</f>
        <v>0</v>
      </c>
      <c r="C33" s="11">
        <f>B33/$B$89</f>
        <v>0</v>
      </c>
    </row>
    <row r="34" spans="1:3" ht="14.25">
      <c r="A34" s="3" t="s">
        <v>11</v>
      </c>
      <c r="B34" s="7">
        <f>'נספח 3 - פיצויים בני 50-60'!B33</f>
        <v>0</v>
      </c>
      <c r="C34" s="11">
        <f>B34/$B$89</f>
        <v>0</v>
      </c>
    </row>
    <row r="35" spans="1:3" ht="14.25">
      <c r="A35" s="3" t="s">
        <v>12</v>
      </c>
      <c r="B35" s="7">
        <f>'נספח 3 - פיצויים בני 50-60'!B34</f>
        <v>0</v>
      </c>
      <c r="C35" s="11">
        <f>B35/$B$89</f>
        <v>0</v>
      </c>
    </row>
    <row r="36" spans="1:3" ht="15">
      <c r="A36" s="2" t="s">
        <v>15</v>
      </c>
      <c r="B36" s="8">
        <f>SUM(B33:B35)</f>
        <v>0</v>
      </c>
      <c r="C36" s="12">
        <f>B36/$B$89</f>
        <v>0</v>
      </c>
    </row>
    <row r="37" spans="1:3" ht="15">
      <c r="A37" s="2" t="s">
        <v>16</v>
      </c>
      <c r="B37" s="7"/>
      <c r="C37" s="11"/>
    </row>
    <row r="38" spans="1:3" ht="15">
      <c r="A38" s="2" t="s">
        <v>17</v>
      </c>
      <c r="B38" s="7"/>
      <c r="C38" s="11"/>
    </row>
    <row r="39" spans="1:3" ht="14.25">
      <c r="A39" s="3" t="s">
        <v>163</v>
      </c>
      <c r="B39" s="7">
        <v>3.03</v>
      </c>
      <c r="C39" s="11">
        <f>B39/$B$89</f>
        <v>2.2727939117493573E-05</v>
      </c>
    </row>
    <row r="40" spans="1:3" ht="15">
      <c r="A40" s="2" t="s">
        <v>19</v>
      </c>
      <c r="B40" s="8">
        <f>SUM(B39)</f>
        <v>3.03</v>
      </c>
      <c r="C40" s="12">
        <f>B40/$B$89</f>
        <v>2.2727939117493573E-05</v>
      </c>
    </row>
    <row r="41" spans="1:3" ht="15">
      <c r="A41" s="2" t="s">
        <v>20</v>
      </c>
      <c r="B41" s="7"/>
      <c r="C41" s="11"/>
    </row>
    <row r="42" spans="1:3" ht="14.25">
      <c r="A42" s="3" t="s">
        <v>83</v>
      </c>
      <c r="B42" s="13">
        <f>'נספח 3 - פיצויים בני 50-60'!B41</f>
        <v>0</v>
      </c>
      <c r="C42" s="11">
        <f>B42/$B$89</f>
        <v>0</v>
      </c>
    </row>
    <row r="43" spans="1:3" ht="15">
      <c r="A43" s="2" t="s">
        <v>21</v>
      </c>
      <c r="B43" s="8">
        <f>SUM(B42:B42)</f>
        <v>0</v>
      </c>
      <c r="C43" s="12">
        <f>B43/$B$89</f>
        <v>0</v>
      </c>
    </row>
    <row r="44" spans="1:3" ht="15">
      <c r="A44" s="2" t="s">
        <v>22</v>
      </c>
      <c r="B44" s="8">
        <f>B40+B43</f>
        <v>3.03</v>
      </c>
      <c r="C44" s="12">
        <f>B44/$B$89</f>
        <v>2.2727939117493573E-05</v>
      </c>
    </row>
    <row r="45" spans="1:3" ht="15">
      <c r="A45" s="2" t="s">
        <v>23</v>
      </c>
      <c r="B45" s="7"/>
      <c r="C45" s="11"/>
    </row>
    <row r="46" spans="1:3" ht="15">
      <c r="A46" s="2" t="s">
        <v>24</v>
      </c>
      <c r="B46" s="7"/>
      <c r="C46" s="11"/>
    </row>
    <row r="47" spans="1:3" ht="14.25">
      <c r="A47" s="3" t="s">
        <v>164</v>
      </c>
      <c r="B47" s="7">
        <v>0.81</v>
      </c>
      <c r="C47" s="11">
        <f>B47/$B$89</f>
        <v>6.075785704676501E-06</v>
      </c>
    </row>
    <row r="48" spans="1:3" ht="14.25">
      <c r="A48" s="3" t="s">
        <v>25</v>
      </c>
      <c r="B48" s="7">
        <v>0.59</v>
      </c>
      <c r="C48" s="11">
        <f>B48/$B$89</f>
        <v>4.42557230340634E-06</v>
      </c>
    </row>
    <row r="49" spans="1:3" ht="15">
      <c r="A49" s="2" t="s">
        <v>26</v>
      </c>
      <c r="B49" s="8">
        <f>SUM(B47:B48)</f>
        <v>1.4</v>
      </c>
      <c r="C49" s="12">
        <f>SUM(C47:C48)</f>
        <v>1.0501358008082842E-05</v>
      </c>
    </row>
    <row r="50" spans="1:3" ht="15">
      <c r="A50" s="2" t="s">
        <v>27</v>
      </c>
      <c r="B50" s="7"/>
      <c r="C50" s="11"/>
    </row>
    <row r="51" spans="1:3" ht="14.25">
      <c r="A51" s="3" t="s">
        <v>170</v>
      </c>
      <c r="B51" s="7">
        <v>0.29</v>
      </c>
      <c r="C51" s="11">
        <f aca="true" t="shared" si="2" ref="C51:C85">B51/$B$89</f>
        <v>2.1752813016743026E-06</v>
      </c>
    </row>
    <row r="52" spans="1:3" ht="14.25">
      <c r="A52" s="3" t="s">
        <v>184</v>
      </c>
      <c r="B52" s="7">
        <v>0.02</v>
      </c>
      <c r="C52" s="11">
        <f t="shared" si="2"/>
        <v>1.5001940011546916E-07</v>
      </c>
    </row>
    <row r="53" spans="1:3" ht="14.25">
      <c r="A53" s="3" t="s">
        <v>28</v>
      </c>
      <c r="B53" s="7">
        <v>0.16</v>
      </c>
      <c r="C53" s="11">
        <f t="shared" si="2"/>
        <v>1.2001552009237532E-06</v>
      </c>
    </row>
    <row r="54" spans="1:3" ht="14.25">
      <c r="A54" s="3" t="s">
        <v>185</v>
      </c>
      <c r="B54" s="7">
        <v>0.02</v>
      </c>
      <c r="C54" s="11">
        <f t="shared" si="2"/>
        <v>1.5001940011546916E-07</v>
      </c>
    </row>
    <row r="55" spans="1:3" ht="14.25">
      <c r="A55" s="3" t="s">
        <v>186</v>
      </c>
      <c r="B55" s="7">
        <v>0.02</v>
      </c>
      <c r="C55" s="11">
        <f t="shared" si="2"/>
        <v>1.5001940011546916E-07</v>
      </c>
    </row>
    <row r="56" spans="1:3" ht="14.25">
      <c r="A56" s="3" t="s">
        <v>158</v>
      </c>
      <c r="B56" s="7">
        <v>0.5</v>
      </c>
      <c r="C56" s="11">
        <f t="shared" si="2"/>
        <v>3.7504850028867287E-06</v>
      </c>
    </row>
    <row r="57" spans="1:3" ht="14.25">
      <c r="A57" s="3" t="s">
        <v>141</v>
      </c>
      <c r="B57" s="7">
        <v>3</v>
      </c>
      <c r="C57" s="11">
        <f t="shared" si="2"/>
        <v>2.2502910017320372E-05</v>
      </c>
    </row>
    <row r="58" spans="1:3" ht="14.25">
      <c r="A58" s="3" t="s">
        <v>105</v>
      </c>
      <c r="B58" s="7">
        <v>1.24</v>
      </c>
      <c r="C58" s="11">
        <f t="shared" si="2"/>
        <v>9.301202807159087E-06</v>
      </c>
    </row>
    <row r="59" spans="1:3" ht="14.25">
      <c r="A59" s="3" t="s">
        <v>187</v>
      </c>
      <c r="B59" s="7">
        <v>0.15</v>
      </c>
      <c r="C59" s="11">
        <f t="shared" si="2"/>
        <v>1.1251455008660185E-06</v>
      </c>
    </row>
    <row r="60" spans="1:3" ht="14.25">
      <c r="A60" s="3" t="s">
        <v>106</v>
      </c>
      <c r="B60" s="7">
        <v>0.15</v>
      </c>
      <c r="C60" s="11">
        <f t="shared" si="2"/>
        <v>1.1251455008660185E-06</v>
      </c>
    </row>
    <row r="61" spans="1:3" ht="14.25">
      <c r="A61" s="3" t="s">
        <v>104</v>
      </c>
      <c r="B61" s="7">
        <v>1.77</v>
      </c>
      <c r="C61" s="11">
        <f t="shared" si="2"/>
        <v>1.327671691021902E-05</v>
      </c>
    </row>
    <row r="62" spans="1:3" ht="14.25">
      <c r="A62" s="3" t="s">
        <v>188</v>
      </c>
      <c r="B62" s="7">
        <v>0.03</v>
      </c>
      <c r="C62" s="11">
        <f t="shared" si="2"/>
        <v>2.2502910017320372E-07</v>
      </c>
    </row>
    <row r="63" spans="1:3" ht="14.25">
      <c r="A63" s="3" t="s">
        <v>133</v>
      </c>
      <c r="B63" s="7">
        <v>1.2</v>
      </c>
      <c r="C63" s="11">
        <f t="shared" si="2"/>
        <v>9.001164006928148E-06</v>
      </c>
    </row>
    <row r="64" spans="1:3" ht="14.25">
      <c r="A64" s="3" t="s">
        <v>189</v>
      </c>
      <c r="B64" s="7">
        <v>0.01</v>
      </c>
      <c r="C64" s="11">
        <f t="shared" si="2"/>
        <v>7.500970005773458E-08</v>
      </c>
    </row>
    <row r="65" spans="1:3" ht="14.25">
      <c r="A65" s="3" t="s">
        <v>107</v>
      </c>
      <c r="B65" s="7">
        <v>0.21</v>
      </c>
      <c r="C65" s="11">
        <f t="shared" si="2"/>
        <v>1.575203701212426E-06</v>
      </c>
    </row>
    <row r="66" spans="1:3" ht="14.25">
      <c r="A66" s="3" t="s">
        <v>171</v>
      </c>
      <c r="B66" s="7">
        <v>0.07</v>
      </c>
      <c r="C66" s="11">
        <f t="shared" si="2"/>
        <v>5.250679004041421E-07</v>
      </c>
    </row>
    <row r="67" spans="1:3" ht="14.25">
      <c r="A67" s="3" t="s">
        <v>108</v>
      </c>
      <c r="B67" s="7">
        <v>6.67</v>
      </c>
      <c r="C67" s="11">
        <f t="shared" si="2"/>
        <v>5.003146993850896E-05</v>
      </c>
    </row>
    <row r="68" spans="1:3" ht="14.25">
      <c r="A68" s="3" t="s">
        <v>109</v>
      </c>
      <c r="B68" s="7">
        <v>1.29</v>
      </c>
      <c r="C68" s="11">
        <f t="shared" si="2"/>
        <v>9.67625130744776E-06</v>
      </c>
    </row>
    <row r="69" spans="1:3" ht="14.25">
      <c r="A69" s="3" t="s">
        <v>165</v>
      </c>
      <c r="B69" s="7">
        <v>0.47</v>
      </c>
      <c r="C69" s="11">
        <f t="shared" si="2"/>
        <v>3.5254559027135248E-06</v>
      </c>
    </row>
    <row r="70" spans="1:3" ht="14.25">
      <c r="A70" s="3" t="s">
        <v>166</v>
      </c>
      <c r="B70" s="7">
        <v>1.03</v>
      </c>
      <c r="C70" s="11">
        <f t="shared" si="2"/>
        <v>7.725999105946662E-06</v>
      </c>
    </row>
    <row r="71" spans="1:3" ht="14.25">
      <c r="A71" s="3" t="s">
        <v>167</v>
      </c>
      <c r="B71" s="7">
        <v>1.57</v>
      </c>
      <c r="C71" s="11">
        <f t="shared" si="2"/>
        <v>1.1776522909064328E-05</v>
      </c>
    </row>
    <row r="72" spans="1:3" ht="14.25">
      <c r="A72" s="3" t="s">
        <v>159</v>
      </c>
      <c r="B72" s="7">
        <v>1.19</v>
      </c>
      <c r="C72" s="11">
        <f t="shared" si="2"/>
        <v>8.926154306870415E-06</v>
      </c>
    </row>
    <row r="73" spans="1:3" ht="14.25">
      <c r="A73" s="3" t="s">
        <v>29</v>
      </c>
      <c r="B73" s="7">
        <v>0.86</v>
      </c>
      <c r="C73" s="11">
        <f t="shared" si="2"/>
        <v>6.450834204965173E-06</v>
      </c>
    </row>
    <row r="74" spans="1:3" ht="14.25">
      <c r="A74" s="3" t="s">
        <v>157</v>
      </c>
      <c r="B74" s="7">
        <v>0.47</v>
      </c>
      <c r="C74" s="11">
        <f t="shared" si="2"/>
        <v>3.5254559027135248E-06</v>
      </c>
    </row>
    <row r="75" spans="1:3" ht="14.25">
      <c r="A75" s="3" t="s">
        <v>96</v>
      </c>
      <c r="B75" s="7">
        <v>0.21</v>
      </c>
      <c r="C75" s="11">
        <f t="shared" si="2"/>
        <v>1.575203701212426E-06</v>
      </c>
    </row>
    <row r="76" spans="1:3" ht="14.25">
      <c r="A76" s="3" t="s">
        <v>168</v>
      </c>
      <c r="B76" s="7">
        <v>0.08</v>
      </c>
      <c r="C76" s="11">
        <f t="shared" si="2"/>
        <v>6.000776004618766E-07</v>
      </c>
    </row>
    <row r="77" spans="1:3" ht="14.25">
      <c r="A77" s="3" t="s">
        <v>110</v>
      </c>
      <c r="B77" s="7">
        <v>1.09</v>
      </c>
      <c r="C77" s="11">
        <f t="shared" si="2"/>
        <v>8.176057306293069E-06</v>
      </c>
    </row>
    <row r="78" spans="1:3" ht="14.25">
      <c r="A78" s="3" t="s">
        <v>169</v>
      </c>
      <c r="B78" s="7">
        <v>0.03</v>
      </c>
      <c r="C78" s="11">
        <f t="shared" si="2"/>
        <v>2.2502910017320372E-07</v>
      </c>
    </row>
    <row r="79" spans="1:3" ht="14.25">
      <c r="A79" s="3" t="s">
        <v>160</v>
      </c>
      <c r="B79" s="7">
        <v>0.68</v>
      </c>
      <c r="C79" s="11">
        <f t="shared" si="2"/>
        <v>5.100659603925951E-06</v>
      </c>
    </row>
    <row r="80" spans="1:3" ht="14.25">
      <c r="A80" s="3" t="s">
        <v>190</v>
      </c>
      <c r="B80" s="7">
        <v>0.71</v>
      </c>
      <c r="C80" s="11">
        <f t="shared" si="2"/>
        <v>5.325688704099155E-06</v>
      </c>
    </row>
    <row r="81" spans="1:3" ht="14.25">
      <c r="A81" s="3" t="s">
        <v>91</v>
      </c>
      <c r="B81" s="7">
        <v>0.6</v>
      </c>
      <c r="C81" s="11">
        <f t="shared" si="2"/>
        <v>4.500582003464074E-06</v>
      </c>
    </row>
    <row r="82" spans="1:3" ht="14.25">
      <c r="A82" s="3" t="s">
        <v>191</v>
      </c>
      <c r="B82" s="7">
        <v>0.18</v>
      </c>
      <c r="C82" s="11">
        <f t="shared" si="2"/>
        <v>1.3501746010392224E-06</v>
      </c>
    </row>
    <row r="83" spans="1:3" ht="14.25">
      <c r="A83" s="3" t="s">
        <v>90</v>
      </c>
      <c r="B83" s="7">
        <v>5.33</v>
      </c>
      <c r="C83" s="11">
        <f t="shared" si="2"/>
        <v>3.998017013077253E-05</v>
      </c>
    </row>
    <row r="84" spans="1:3" ht="14.25">
      <c r="A84" s="3" t="s">
        <v>143</v>
      </c>
      <c r="B84" s="7">
        <v>1.01</v>
      </c>
      <c r="C84" s="11">
        <f t="shared" si="2"/>
        <v>7.575979705831192E-06</v>
      </c>
    </row>
    <row r="85" spans="1:3" ht="14.25">
      <c r="A85" s="3" t="s">
        <v>85</v>
      </c>
      <c r="B85" s="7">
        <v>0.72</v>
      </c>
      <c r="C85" s="11">
        <f t="shared" si="2"/>
        <v>5.4006984041568895E-06</v>
      </c>
    </row>
    <row r="86" spans="1:3" ht="15">
      <c r="A86" s="2" t="s">
        <v>30</v>
      </c>
      <c r="B86" s="8">
        <f>SUM(B51:B85)</f>
        <v>33.03</v>
      </c>
      <c r="C86" s="12">
        <f>SUM(C51:C85)</f>
        <v>0.0002477570392906973</v>
      </c>
    </row>
    <row r="87" spans="1:3" ht="15">
      <c r="A87" s="2" t="s">
        <v>31</v>
      </c>
      <c r="B87" s="8">
        <f>SUM(B86,B49)</f>
        <v>34.43</v>
      </c>
      <c r="C87" s="12">
        <f>B87/$B$89</f>
        <v>0.0002582583972987801</v>
      </c>
    </row>
    <row r="88" spans="1:3" ht="15">
      <c r="A88" s="2" t="s">
        <v>32</v>
      </c>
      <c r="B88" s="8">
        <f>B14+B26+B31+B36+B44+B87</f>
        <v>192.884170448</v>
      </c>
      <c r="C88" s="12">
        <f>B88/$B$89</f>
        <v>0.001446818377118943</v>
      </c>
    </row>
    <row r="89" spans="1:3" ht="15">
      <c r="A89" s="2" t="s">
        <v>33</v>
      </c>
      <c r="B89" s="8">
        <f>'נספח 3 - פיצויים בני 60 ומעלה'!B37+'נספח 3 - פיצויים בני 50 ומטה'!B37+'נספח 3 - פיצויים בני 50-60'!B88</f>
        <v>133316.09101626926</v>
      </c>
      <c r="C89" s="12">
        <f>B89/$B$89</f>
        <v>1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udsgf08</dc:creator>
  <cp:keywords/>
  <dc:description/>
  <cp:lastModifiedBy>accounting</cp:lastModifiedBy>
  <dcterms:created xsi:type="dcterms:W3CDTF">2015-05-17T13:07:42Z</dcterms:created>
  <dcterms:modified xsi:type="dcterms:W3CDTF">2019-04-04T08:29:50Z</dcterms:modified>
  <cp:category/>
  <cp:version/>
  <cp:contentType/>
  <cp:contentStatus/>
</cp:coreProperties>
</file>